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30" windowWidth="28710" windowHeight="14130"/>
  </bookViews>
  <sheets>
    <sheet name="Свод " sheetId="6" r:id="rId1"/>
    <sheet name="Лист1" sheetId="7" r:id="rId2"/>
  </sheets>
  <definedNames>
    <definedName name="_xlnm._FilterDatabase" localSheetId="0" hidden="1">'Свод '!$A$18:$D$18</definedName>
    <definedName name="_xlnm.Print_Titles" localSheetId="0">'Свод '!$18:$18</definedName>
    <definedName name="_xlnm.Print_Area" localSheetId="0">'Свод '!$A$1:$S$65</definedName>
  </definedNames>
  <calcPr calcId="145621"/>
</workbook>
</file>

<file path=xl/calcChain.xml><?xml version="1.0" encoding="utf-8"?>
<calcChain xmlns="http://schemas.openxmlformats.org/spreadsheetml/2006/main">
  <c r="G50" i="6" l="1"/>
  <c r="C50" i="6"/>
  <c r="D50" i="6"/>
  <c r="P49" i="6" l="1"/>
  <c r="M49" i="6"/>
  <c r="K49" i="6"/>
  <c r="J49" i="6" s="1"/>
  <c r="C49" i="6" s="1"/>
  <c r="G49" i="6"/>
  <c r="D49" i="6"/>
  <c r="E76" i="6" l="1"/>
  <c r="H73" i="6" l="1"/>
  <c r="G73" i="6"/>
  <c r="D74" i="6"/>
  <c r="D73" i="6"/>
  <c r="D76" i="6" s="1"/>
  <c r="P21" i="6"/>
  <c r="M21" i="6"/>
  <c r="J21" i="6"/>
  <c r="G21" i="6"/>
  <c r="D21" i="6"/>
  <c r="S40" i="6" l="1"/>
  <c r="P38" i="6"/>
  <c r="M38" i="6"/>
  <c r="J38" i="6"/>
  <c r="I38" i="6"/>
  <c r="H38" i="6"/>
  <c r="G38" i="6"/>
  <c r="C38" i="6" s="1"/>
  <c r="D38" i="6"/>
  <c r="P37" i="6"/>
  <c r="M37" i="6"/>
  <c r="J37" i="6"/>
  <c r="C37" i="6" s="1"/>
  <c r="G37" i="6"/>
  <c r="D37" i="6"/>
  <c r="S36" i="6"/>
  <c r="P36" i="6"/>
  <c r="M36" i="6"/>
  <c r="J36" i="6"/>
  <c r="I36" i="6"/>
  <c r="G36" i="6" s="1"/>
  <c r="H36" i="6"/>
  <c r="D36" i="6"/>
  <c r="C36" i="6" s="1"/>
  <c r="P35" i="6"/>
  <c r="M35" i="6"/>
  <c r="J35" i="6"/>
  <c r="G35" i="6"/>
  <c r="C35" i="6" s="1"/>
  <c r="D35" i="6"/>
  <c r="N40" i="6" l="1"/>
  <c r="O40" i="6"/>
  <c r="P40" i="6"/>
  <c r="Q40" i="6"/>
  <c r="R40" i="6"/>
  <c r="M40" i="6"/>
  <c r="D40" i="6"/>
  <c r="E40" i="6"/>
  <c r="F40" i="6"/>
  <c r="G40" i="6"/>
  <c r="H40" i="6"/>
  <c r="I40" i="6"/>
  <c r="J40" i="6"/>
  <c r="K40" i="6"/>
  <c r="L40" i="6"/>
  <c r="J50" i="6" l="1"/>
  <c r="P46" i="6"/>
  <c r="M46" i="6"/>
  <c r="J46" i="6"/>
  <c r="G46" i="6"/>
  <c r="D46" i="6"/>
  <c r="C46" i="6" s="1"/>
  <c r="G22" i="6" l="1"/>
  <c r="J22" i="6"/>
  <c r="M22" i="6"/>
  <c r="P22" i="6"/>
  <c r="D22" i="6"/>
  <c r="C22" i="6" l="1"/>
  <c r="I28" i="6" l="1"/>
  <c r="H28" i="6"/>
  <c r="H43" i="6"/>
  <c r="S23" i="6" l="1"/>
  <c r="R23" i="6"/>
  <c r="Q23" i="6"/>
  <c r="O23" i="6"/>
  <c r="N23" i="6"/>
  <c r="L23" i="6"/>
  <c r="K23" i="6"/>
  <c r="I23" i="6"/>
  <c r="H23" i="6"/>
  <c r="F23" i="6"/>
  <c r="E23" i="6"/>
  <c r="P23" i="6"/>
  <c r="M23" i="6"/>
  <c r="J23" i="6"/>
  <c r="G23" i="6"/>
  <c r="D23" i="6"/>
  <c r="C21" i="6" l="1"/>
  <c r="C23" i="6" s="1"/>
  <c r="H51" i="6" l="1"/>
  <c r="E33" i="6"/>
  <c r="F33" i="6"/>
  <c r="H33" i="6"/>
  <c r="I33" i="6"/>
  <c r="K33" i="6"/>
  <c r="L33" i="6"/>
  <c r="N33" i="6"/>
  <c r="O33" i="6"/>
  <c r="Q33" i="6"/>
  <c r="R33" i="6"/>
  <c r="S33" i="6"/>
  <c r="P32" i="6" l="1"/>
  <c r="M32" i="6"/>
  <c r="J32" i="6"/>
  <c r="G32" i="6"/>
  <c r="D32" i="6"/>
  <c r="I43" i="6"/>
  <c r="C32" i="6" l="1"/>
  <c r="N60" i="6"/>
  <c r="O60" i="6"/>
  <c r="M59" i="6"/>
  <c r="M58" i="6"/>
  <c r="M57" i="6"/>
  <c r="M56" i="6"/>
  <c r="M55" i="6"/>
  <c r="M54" i="6"/>
  <c r="M51" i="6"/>
  <c r="M50" i="6"/>
  <c r="N47" i="6"/>
  <c r="O47" i="6"/>
  <c r="Q47" i="6"/>
  <c r="M47" i="6"/>
  <c r="N44" i="6"/>
  <c r="O44" i="6"/>
  <c r="M43" i="6"/>
  <c r="M42" i="6"/>
  <c r="M60" i="6" l="1"/>
  <c r="M44" i="6"/>
  <c r="M33" i="6"/>
  <c r="N30" i="6"/>
  <c r="O30" i="6"/>
  <c r="M29" i="6"/>
  <c r="M28" i="6"/>
  <c r="N26" i="6"/>
  <c r="O26" i="6"/>
  <c r="M25" i="6"/>
  <c r="N52" i="6" l="1"/>
  <c r="N61" i="6" s="1"/>
  <c r="O52" i="6"/>
  <c r="O61" i="6" s="1"/>
  <c r="M26" i="6"/>
  <c r="M30" i="6"/>
  <c r="M52" i="6" l="1"/>
  <c r="M61" i="6" s="1"/>
  <c r="C40" i="6"/>
  <c r="E47" i="6" l="1"/>
  <c r="F47" i="6"/>
  <c r="H47" i="6"/>
  <c r="I47" i="6"/>
  <c r="K47" i="6"/>
  <c r="L47" i="6"/>
  <c r="R47" i="6"/>
  <c r="S47" i="6"/>
  <c r="P47" i="6"/>
  <c r="G47" i="6"/>
  <c r="C47" i="6" l="1"/>
  <c r="D47" i="6"/>
  <c r="J47" i="6"/>
  <c r="S51" i="6"/>
  <c r="C7" i="7" l="1"/>
  <c r="B4" i="7"/>
  <c r="D4" i="7" s="1"/>
  <c r="B6" i="7"/>
  <c r="D6" i="7" s="1"/>
  <c r="B5" i="7"/>
  <c r="D5" i="7" s="1"/>
  <c r="B2" i="7"/>
  <c r="D2" i="7" s="1"/>
  <c r="B1" i="7"/>
  <c r="D1" i="7" s="1"/>
  <c r="E51" i="6" l="1"/>
  <c r="F51" i="6"/>
  <c r="I51" i="6"/>
  <c r="L51" i="6"/>
  <c r="Q51" i="6"/>
  <c r="R51" i="6"/>
  <c r="H60" i="6" l="1"/>
  <c r="I60" i="6"/>
  <c r="G55" i="6"/>
  <c r="G56" i="6"/>
  <c r="G57" i="6"/>
  <c r="G58" i="6"/>
  <c r="G59" i="6"/>
  <c r="G54" i="6"/>
  <c r="H44" i="6"/>
  <c r="I44" i="6"/>
  <c r="G43" i="6"/>
  <c r="G42" i="6"/>
  <c r="G60" i="6" l="1"/>
  <c r="G51" i="6"/>
  <c r="G44" i="6"/>
  <c r="B3" i="7"/>
  <c r="J29" i="6"/>
  <c r="P29" i="6"/>
  <c r="E30" i="6"/>
  <c r="F30" i="6"/>
  <c r="H30" i="6"/>
  <c r="I30" i="6"/>
  <c r="K30" i="6"/>
  <c r="L30" i="6"/>
  <c r="Q30" i="6"/>
  <c r="R30" i="6"/>
  <c r="S30" i="6"/>
  <c r="G29" i="6"/>
  <c r="D29" i="6"/>
  <c r="C29" i="6" l="1"/>
  <c r="D3" i="7"/>
  <c r="D7" i="7" s="1"/>
  <c r="B7" i="7"/>
  <c r="G33" i="6" l="1"/>
  <c r="G28" i="6" l="1"/>
  <c r="G30" i="6" s="1"/>
  <c r="D28" i="6"/>
  <c r="P28" i="6"/>
  <c r="P30" i="6" s="1"/>
  <c r="J28" i="6"/>
  <c r="J30" i="6" s="1"/>
  <c r="E26" i="6"/>
  <c r="F26" i="6"/>
  <c r="H26" i="6"/>
  <c r="H52" i="6" s="1"/>
  <c r="I26" i="6"/>
  <c r="I52" i="6" s="1"/>
  <c r="K26" i="6"/>
  <c r="L26" i="6"/>
  <c r="Q26" i="6"/>
  <c r="R26" i="6"/>
  <c r="S26" i="6"/>
  <c r="D25" i="6"/>
  <c r="G25" i="6"/>
  <c r="D43" i="6"/>
  <c r="J43" i="6"/>
  <c r="P43" i="6"/>
  <c r="E44" i="6"/>
  <c r="E52" i="6" s="1"/>
  <c r="F44" i="6"/>
  <c r="K44" i="6"/>
  <c r="L44" i="6"/>
  <c r="L52" i="6" s="1"/>
  <c r="Q44" i="6"/>
  <c r="Q52" i="6" s="1"/>
  <c r="R44" i="6"/>
  <c r="R52" i="6" s="1"/>
  <c r="S44" i="6"/>
  <c r="S52" i="6" s="1"/>
  <c r="F52" i="6" l="1"/>
  <c r="C43" i="6"/>
  <c r="D26" i="6"/>
  <c r="D30" i="6"/>
  <c r="C28" i="6"/>
  <c r="H61" i="6"/>
  <c r="I61" i="6"/>
  <c r="G26" i="6"/>
  <c r="G52" i="6" s="1"/>
  <c r="J25" i="6"/>
  <c r="J26" i="6" s="1"/>
  <c r="J33" i="6"/>
  <c r="J42" i="6"/>
  <c r="K60" i="6"/>
  <c r="L60" i="6"/>
  <c r="L61" i="6" s="1"/>
  <c r="J55" i="6"/>
  <c r="J56" i="6"/>
  <c r="J57" i="6"/>
  <c r="J58" i="6"/>
  <c r="J59" i="6"/>
  <c r="J54" i="6"/>
  <c r="P42" i="6"/>
  <c r="P44" i="6" s="1"/>
  <c r="D42" i="6"/>
  <c r="D44" i="6" l="1"/>
  <c r="C42" i="6"/>
  <c r="J51" i="6"/>
  <c r="K51" i="6"/>
  <c r="K52" i="6" s="1"/>
  <c r="G61" i="6"/>
  <c r="C30" i="6"/>
  <c r="C44" i="6"/>
  <c r="J44" i="6"/>
  <c r="J60" i="6"/>
  <c r="P33" i="6"/>
  <c r="J52" i="6" l="1"/>
  <c r="J61" i="6" s="1"/>
  <c r="K61" i="6"/>
  <c r="C33" i="6"/>
  <c r="D33" i="6"/>
  <c r="E60" i="6"/>
  <c r="E61" i="6" s="1"/>
  <c r="F60" i="6"/>
  <c r="F61" i="6" s="1"/>
  <c r="Q60" i="6"/>
  <c r="Q61" i="6" s="1"/>
  <c r="R60" i="6"/>
  <c r="R61" i="6" s="1"/>
  <c r="S60" i="6"/>
  <c r="S61" i="6" s="1"/>
  <c r="S69" i="6" s="1"/>
  <c r="P50" i="6"/>
  <c r="P55" i="6"/>
  <c r="P56" i="6"/>
  <c r="P57" i="6"/>
  <c r="P58" i="6"/>
  <c r="P59" i="6"/>
  <c r="P54" i="6"/>
  <c r="P25" i="6"/>
  <c r="C25" i="6" s="1"/>
  <c r="C26" i="6" s="1"/>
  <c r="P51" i="6" l="1"/>
  <c r="P26" i="6"/>
  <c r="P60" i="6"/>
  <c r="P52" i="6" l="1"/>
  <c r="P61" i="6" s="1"/>
  <c r="D54" i="6"/>
  <c r="C54" i="6" s="1"/>
  <c r="D55" i="6"/>
  <c r="C55" i="6" s="1"/>
  <c r="D56" i="6"/>
  <c r="C56" i="6" s="1"/>
  <c r="D57" i="6"/>
  <c r="D58" i="6"/>
  <c r="C58" i="6" s="1"/>
  <c r="D59" i="6"/>
  <c r="C57" i="6" l="1"/>
  <c r="C59" i="6"/>
  <c r="D60" i="6"/>
  <c r="C60" i="6" l="1"/>
  <c r="D51" i="6"/>
  <c r="D52" i="6" s="1"/>
  <c r="C51" i="6" l="1"/>
  <c r="D61" i="6"/>
  <c r="C52" i="6" l="1"/>
  <c r="C61" i="6" l="1"/>
  <c r="C69" i="6" s="1"/>
  <c r="H70" i="6" s="1"/>
  <c r="B18" i="6"/>
  <c r="C18" i="6" s="1"/>
  <c r="D18" i="6" s="1"/>
  <c r="E18" i="6" s="1"/>
  <c r="F18" i="6" s="1"/>
  <c r="G18" i="6" s="1"/>
  <c r="H18" i="6" s="1"/>
  <c r="I18" i="6" s="1"/>
  <c r="J18" i="6" s="1"/>
  <c r="K18" i="6" s="1"/>
  <c r="L18" i="6" s="1"/>
  <c r="Q18" i="6" s="1"/>
  <c r="R18" i="6" s="1"/>
  <c r="S18" i="6" s="1"/>
  <c r="I69" i="6" l="1"/>
</calcChain>
</file>

<file path=xl/sharedStrings.xml><?xml version="1.0" encoding="utf-8"?>
<sst xmlns="http://schemas.openxmlformats.org/spreadsheetml/2006/main" count="91" uniqueCount="66">
  <si>
    <t>Благоустройство 0503</t>
  </si>
  <si>
    <t>городского округа город Воронеж</t>
  </si>
  <si>
    <t>УТВЕРЖДЕНО</t>
  </si>
  <si>
    <t>распоряжением администрации</t>
  </si>
  <si>
    <t>Железнодорожный район</t>
  </si>
  <si>
    <t>Коминтерновский район</t>
  </si>
  <si>
    <t>Итого по Коминтерновскому району</t>
  </si>
  <si>
    <t xml:space="preserve">ПООБЪЕКТНОЕ РАСПРЕДЕЛЕНИЕ </t>
  </si>
  <si>
    <t>Левобережный район</t>
  </si>
  <si>
    <t>Ленинский район</t>
  </si>
  <si>
    <t>Советский район</t>
  </si>
  <si>
    <t>Итого по Советскому району</t>
  </si>
  <si>
    <t>Центральный район</t>
  </si>
  <si>
    <t>Выполнение работ по благоустройству общественных территорий</t>
  </si>
  <si>
    <t>Управление строительной политики</t>
  </si>
  <si>
    <t>Всего по городскому округу город Воронеж</t>
  </si>
  <si>
    <t>Общая  стоимость,  руб.</t>
  </si>
  <si>
    <t>№ п/п</t>
  </si>
  <si>
    <t>Наименование объектов, работ и затрат</t>
  </si>
  <si>
    <t>Итого по управлению строительной политики</t>
  </si>
  <si>
    <t>Итого по благоустройству общественных территорий</t>
  </si>
  <si>
    <t>средства городского округа</t>
  </si>
  <si>
    <t>средства федерального и областного бюджетов</t>
  </si>
  <si>
    <t>стоимость работ (включая НДС), руб.</t>
  </si>
  <si>
    <t>Дополнительные средства  бюджета городского округа город Воронеж, руб.</t>
  </si>
  <si>
    <t>сквер Машиностроителей, ул. 9 Января, 108</t>
  </si>
  <si>
    <t>«Формирование современной городской среды на территории городского округа город Воронеж»</t>
  </si>
  <si>
    <t>Благоустройство Петровской набережной (I очередь)</t>
  </si>
  <si>
    <t>Благоустройство Петровской набережной (II очередь)</t>
  </si>
  <si>
    <t xml:space="preserve">Сквер Примирения и согласия </t>
  </si>
  <si>
    <t>Мероприятие по повышению уровня информирования граждан о проведении голосования по отбору общественных территорий, подлежащих благоустройству</t>
  </si>
  <si>
    <t>Итого по мероприятию</t>
  </si>
  <si>
    <t>по соглашению от 25.01.2024                 № 20701000-1-2024-018,  
 руб.</t>
  </si>
  <si>
    <t>по соглашению от 02.02.2024 № 10-И,  
 руб.</t>
  </si>
  <si>
    <t xml:space="preserve">ассигнований бюджета городского округа город Воронеж на 2024 год на проведение основного мероприятия 2 «Благоустройство </t>
  </si>
  <si>
    <t xml:space="preserve">общественных территорий» муниципальной программы городского округа город Воронеж </t>
  </si>
  <si>
    <t>средства областного бюджета</t>
  </si>
  <si>
    <t>Оформление кадастровых справок</t>
  </si>
  <si>
    <t>Итого по Ленинскому району</t>
  </si>
  <si>
    <t>Мемориальный комплекс «Площадь Победы»</t>
  </si>
  <si>
    <t>Итого по Центральному району</t>
  </si>
  <si>
    <t>Бульвар по ул. Карла Маркса, ул. Карла Маркса, 67п, участок № 2</t>
  </si>
  <si>
    <t>Благоустройство части территории набережной Авиастроителей (напротив парка Патриотов)</t>
  </si>
  <si>
    <t>Итого по Левобережному району</t>
  </si>
  <si>
    <t xml:space="preserve">Руководитель  управления жилищно-коммунального хозяйства                                                                                           В.В. Мамаев                                                                                                                                                                                                     </t>
  </si>
  <si>
    <t>остаток средств 2023 года для возврата в 2024 году, для  оплаты кредиторской задолженности,  
 руб.</t>
  </si>
  <si>
    <t>Бульвар по ул. Карла Маркса</t>
  </si>
  <si>
    <t>по соглашению от 27.04.2024            № 24-А,
 руб.</t>
  </si>
  <si>
    <t>Управление культуры</t>
  </si>
  <si>
    <t>Благоустройство Петровской набережной (I очередь) (устройство  информационных конструкций)</t>
  </si>
  <si>
    <t>Итого по управлению культуры</t>
  </si>
  <si>
    <t>Устройство системы информации и навигации</t>
  </si>
  <si>
    <t>Сквер Машиностроителей, ул. 9 Января, 108</t>
  </si>
  <si>
    <t xml:space="preserve">  по постановлению от 06.06.2024 № 371,
 руб.</t>
  </si>
  <si>
    <t xml:space="preserve">Сквер Примирения и согласия, ул. Домостроителей, 26в </t>
  </si>
  <si>
    <t>Парк имени Н.А. Северцова, ул. Геофизическая, 1/3</t>
  </si>
  <si>
    <t>Примечание</t>
  </si>
  <si>
    <t>Сквер «Спортивный», ул. Переверткина, 1п</t>
  </si>
  <si>
    <t>Итого по Железнодорожному району</t>
  </si>
  <si>
    <t xml:space="preserve">использована экономия средств Левобережного районов </t>
  </si>
  <si>
    <t xml:space="preserve">Контракт - 300 800 000,00                Тех. присоединение элек -600000 руб , канал - 13000руб, водопр. - 850 000 руб Экономия всего в сумме      7 740 100,04 рублей не снята 583 455,97   </t>
  </si>
  <si>
    <t xml:space="preserve">Проведение проверки достоверности сметной стоимости </t>
  </si>
  <si>
    <t>Проведение проверки достоверности сметной стоимости</t>
  </si>
  <si>
    <t>ст.8</t>
  </si>
  <si>
    <t xml:space="preserve">ст.9 </t>
  </si>
  <si>
    <t>от 05.09.2024    № 616-р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</si>
</sst>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#,##0.00;[Red]#,##0.00"/>
    <numFmt numFmtId="165" formatCode="#,##0;[Red]#,##0"/>
  </numFmts>
  <fonts count="1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8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">
    <xf numFmtId="0" fontId="0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7" fillId="0" borderId="0" applyFont="0" applyFill="0" applyBorder="0" applyAlignment="0" applyProtection="0"/>
  </cellStyleXfs>
  <cellXfs count="93">
    <xf numFmtId="0" fontId="0" fillId="0" borderId="0" xfId="0"/>
    <xf numFmtId="4" fontId="6" fillId="2" borderId="1" xfId="0" applyNumberFormat="1" applyFont="1" applyFill="1" applyBorder="1" applyAlignment="1">
      <alignment horizontal="left" vertical="center" wrapText="1"/>
    </xf>
    <xf numFmtId="4" fontId="6" fillId="2" borderId="0" xfId="0" applyNumberFormat="1" applyFont="1" applyFill="1" applyBorder="1" applyAlignment="1">
      <alignment horizontal="left" vertical="center" wrapText="1"/>
    </xf>
    <xf numFmtId="0" fontId="6" fillId="2" borderId="0" xfId="0" applyFont="1" applyFill="1" applyAlignment="1">
      <alignment wrapText="1"/>
    </xf>
    <xf numFmtId="0" fontId="6" fillId="2" borderId="0" xfId="0" applyFont="1" applyFill="1"/>
    <xf numFmtId="4" fontId="6" fillId="2" borderId="0" xfId="0" applyNumberFormat="1" applyFont="1" applyFill="1"/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 applyAlignment="1"/>
    <xf numFmtId="3" fontId="6" fillId="2" borderId="1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/>
    </xf>
    <xf numFmtId="164" fontId="6" fillId="2" borderId="1" xfId="10" applyNumberFormat="1" applyFont="1" applyFill="1" applyBorder="1" applyAlignment="1">
      <alignment horizontal="center" vertical="center"/>
    </xf>
    <xf numFmtId="3" fontId="6" fillId="2" borderId="0" xfId="0" applyNumberFormat="1" applyFont="1" applyFill="1" applyBorder="1" applyAlignment="1">
      <alignment horizontal="center" vertical="center"/>
    </xf>
    <xf numFmtId="4" fontId="6" fillId="2" borderId="0" xfId="0" applyNumberFormat="1" applyFont="1" applyFill="1" applyBorder="1" applyAlignment="1">
      <alignment horizontal="center" vertical="center"/>
    </xf>
    <xf numFmtId="4" fontId="6" fillId="2" borderId="0" xfId="0" applyNumberFormat="1" applyFont="1" applyFill="1" applyBorder="1" applyAlignment="1">
      <alignment vertical="center"/>
    </xf>
    <xf numFmtId="4" fontId="9" fillId="2" borderId="0" xfId="0" applyNumberFormat="1" applyFont="1" applyFill="1" applyBorder="1" applyAlignment="1">
      <alignment horizontal="center" vertical="center"/>
    </xf>
    <xf numFmtId="4" fontId="9" fillId="2" borderId="0" xfId="0" applyNumberFormat="1" applyFont="1" applyFill="1" applyBorder="1" applyAlignment="1">
      <alignment horizontal="center" vertical="center" wrapText="1"/>
    </xf>
    <xf numFmtId="4" fontId="10" fillId="2" borderId="0" xfId="0" applyNumberFormat="1" applyFont="1" applyFill="1" applyBorder="1" applyAlignment="1">
      <alignment horizontal="center" vertical="center"/>
    </xf>
    <xf numFmtId="1" fontId="9" fillId="2" borderId="0" xfId="0" applyNumberFormat="1" applyFont="1" applyFill="1" applyAlignment="1">
      <alignment horizontal="center" vertical="center"/>
    </xf>
    <xf numFmtId="0" fontId="9" fillId="2" borderId="0" xfId="0" applyFont="1" applyFill="1" applyAlignment="1">
      <alignment horizontal="left" vertical="center" wrapText="1"/>
    </xf>
    <xf numFmtId="4" fontId="9" fillId="2" borderId="0" xfId="0" applyNumberFormat="1" applyFont="1" applyFill="1" applyAlignment="1">
      <alignment horizontal="right" vertical="center"/>
    </xf>
    <xf numFmtId="0" fontId="9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9" fillId="2" borderId="0" xfId="0" applyFont="1" applyFill="1" applyAlignment="1">
      <alignment horizontal="center" vertical="center"/>
    </xf>
    <xf numFmtId="4" fontId="9" fillId="2" borderId="0" xfId="0" applyNumberFormat="1" applyFont="1" applyFill="1"/>
    <xf numFmtId="165" fontId="6" fillId="2" borderId="1" xfId="0" applyNumberFormat="1" applyFont="1" applyFill="1" applyBorder="1" applyAlignment="1">
      <alignment horizontal="center" vertical="center"/>
    </xf>
    <xf numFmtId="4" fontId="12" fillId="2" borderId="0" xfId="0" applyNumberFormat="1" applyFont="1" applyFill="1" applyBorder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vertical="top" wrapText="1"/>
    </xf>
    <xf numFmtId="0" fontId="12" fillId="2" borderId="0" xfId="0" applyFont="1" applyFill="1" applyAlignment="1">
      <alignment vertical="top"/>
    </xf>
    <xf numFmtId="0" fontId="12" fillId="2" borderId="0" xfId="0" applyFont="1" applyFill="1"/>
    <xf numFmtId="0" fontId="12" fillId="2" borderId="0" xfId="0" applyFont="1" applyFill="1" applyAlignment="1">
      <alignment horizontal="center" vertical="top"/>
    </xf>
    <xf numFmtId="0" fontId="12" fillId="2" borderId="0" xfId="0" applyFont="1" applyFill="1" applyAlignment="1"/>
    <xf numFmtId="0" fontId="12" fillId="2" borderId="0" xfId="0" applyFont="1" applyFill="1" applyAlignment="1">
      <alignment horizontal="center"/>
    </xf>
    <xf numFmtId="0" fontId="9" fillId="2" borderId="3" xfId="0" applyFont="1" applyFill="1" applyBorder="1" applyAlignment="1">
      <alignment wrapText="1"/>
    </xf>
    <xf numFmtId="4" fontId="9" fillId="2" borderId="4" xfId="0" applyNumberFormat="1" applyFont="1" applyFill="1" applyBorder="1"/>
    <xf numFmtId="4" fontId="9" fillId="2" borderId="5" xfId="0" applyNumberFormat="1" applyFont="1" applyFill="1" applyBorder="1"/>
    <xf numFmtId="164" fontId="6" fillId="2" borderId="0" xfId="0" applyNumberFormat="1" applyFont="1" applyFill="1"/>
    <xf numFmtId="4" fontId="6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4" fontId="9" fillId="2" borderId="0" xfId="0" applyNumberFormat="1" applyFont="1" applyFill="1" applyBorder="1"/>
    <xf numFmtId="164" fontId="6" fillId="0" borderId="1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/>
    </xf>
    <xf numFmtId="49" fontId="6" fillId="2" borderId="1" xfId="0" applyNumberFormat="1" applyFont="1" applyFill="1" applyBorder="1" applyAlignment="1">
      <alignment horizontal="left" vertical="center" wrapText="1"/>
    </xf>
    <xf numFmtId="4" fontId="9" fillId="2" borderId="1" xfId="0" applyNumberFormat="1" applyFont="1" applyFill="1" applyBorder="1" applyAlignment="1">
      <alignment horizontal="center" vertical="center"/>
    </xf>
    <xf numFmtId="3" fontId="6" fillId="2" borderId="0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13" fillId="0" borderId="0" xfId="0" applyFont="1"/>
    <xf numFmtId="4" fontId="13" fillId="2" borderId="1" xfId="0" applyNumberFormat="1" applyFont="1" applyFill="1" applyBorder="1" applyAlignment="1">
      <alignment horizontal="left" vertical="center" wrapText="1"/>
    </xf>
    <xf numFmtId="4" fontId="13" fillId="2" borderId="6" xfId="0" applyNumberFormat="1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vertical="center"/>
    </xf>
    <xf numFmtId="4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/>
    <xf numFmtId="0" fontId="8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vertical="center"/>
    </xf>
    <xf numFmtId="2" fontId="6" fillId="2" borderId="1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4" fontId="6" fillId="2" borderId="0" xfId="0" applyNumberFormat="1" applyFont="1" applyFill="1" applyAlignment="1">
      <alignment vertical="center"/>
    </xf>
    <xf numFmtId="4" fontId="6" fillId="2" borderId="0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left" vertical="center" wrapText="1"/>
    </xf>
    <xf numFmtId="164" fontId="6" fillId="0" borderId="1" xfId="1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4" fontId="9" fillId="2" borderId="0" xfId="0" applyNumberFormat="1" applyFont="1" applyFill="1" applyAlignment="1">
      <alignment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center" vertical="top"/>
    </xf>
    <xf numFmtId="0" fontId="12" fillId="2" borderId="0" xfId="0" applyFont="1" applyFill="1" applyAlignment="1">
      <alignment horizontal="center"/>
    </xf>
  </cellXfs>
  <cellStyles count="11">
    <cellStyle name="Обычный" xfId="0" builtinId="0"/>
    <cellStyle name="Обычный 2" xfId="1"/>
    <cellStyle name="Обычный 2 2" xfId="5"/>
    <cellStyle name="Обычный 2 3" xfId="6"/>
    <cellStyle name="Обычный 3" xfId="2"/>
    <cellStyle name="Обычный 3 2" xfId="7"/>
    <cellStyle name="Обычный 4" xfId="3"/>
    <cellStyle name="Обычный 4 2" xfId="8"/>
    <cellStyle name="Обычный 5" xfId="4"/>
    <cellStyle name="Обычный 5 2" xfId="9"/>
    <cellStyle name="Финансовый" xfId="10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8"/>
  <sheetViews>
    <sheetView tabSelected="1" view="pageBreakPreview" topLeftCell="D1" zoomScale="80" zoomScaleNormal="61" zoomScaleSheetLayoutView="80" workbookViewId="0">
      <selection activeCell="A10" sqref="A10:S10"/>
    </sheetView>
  </sheetViews>
  <sheetFormatPr defaultRowHeight="20.25" x14ac:dyDescent="0.3"/>
  <cols>
    <col min="1" max="1" width="10.7109375" style="6" customWidth="1"/>
    <col min="2" max="2" width="46.85546875" style="3" customWidth="1"/>
    <col min="3" max="3" width="24.7109375" style="4" customWidth="1"/>
    <col min="4" max="4" width="24.140625" style="4" customWidth="1"/>
    <col min="5" max="5" width="31" style="4" customWidth="1"/>
    <col min="6" max="6" width="19" style="4" customWidth="1"/>
    <col min="7" max="7" width="25.28515625" style="4" customWidth="1"/>
    <col min="8" max="8" width="24.85546875" style="4" customWidth="1"/>
    <col min="9" max="9" width="19" style="4" customWidth="1"/>
    <col min="10" max="11" width="20.85546875" style="4" customWidth="1"/>
    <col min="12" max="16" width="19" style="4" customWidth="1"/>
    <col min="17" max="17" width="21.28515625" style="4" customWidth="1"/>
    <col min="18" max="18" width="19" style="4" customWidth="1"/>
    <col min="19" max="19" width="25.28515625" style="4" customWidth="1"/>
    <col min="20" max="20" width="59.140625" style="4" customWidth="1"/>
    <col min="21" max="16384" width="9.140625" style="4"/>
  </cols>
  <sheetData>
    <row r="1" spans="1:20" ht="23.25" customHeight="1" x14ac:dyDescent="0.35">
      <c r="A1" s="28"/>
      <c r="B1" s="29"/>
      <c r="C1" s="30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</row>
    <row r="2" spans="1:20" ht="30.75" customHeight="1" x14ac:dyDescent="0.35">
      <c r="A2" s="28"/>
      <c r="B2" s="29"/>
      <c r="C2" s="30"/>
      <c r="D2" s="31"/>
      <c r="E2" s="30"/>
      <c r="P2" s="32"/>
      <c r="Q2" s="32"/>
      <c r="R2" s="32" t="s">
        <v>2</v>
      </c>
      <c r="S2" s="32"/>
    </row>
    <row r="3" spans="1:20" ht="33.75" customHeight="1" x14ac:dyDescent="0.35">
      <c r="A3" s="28"/>
      <c r="B3" s="29"/>
      <c r="C3" s="30"/>
      <c r="D3" s="31"/>
      <c r="E3" s="30"/>
      <c r="P3" s="32"/>
      <c r="Q3" s="32"/>
      <c r="R3" s="32" t="s">
        <v>3</v>
      </c>
      <c r="S3" s="32"/>
    </row>
    <row r="4" spans="1:20" ht="32.25" customHeight="1" x14ac:dyDescent="0.35">
      <c r="A4" s="28"/>
      <c r="B4" s="29"/>
      <c r="C4" s="30"/>
      <c r="D4" s="31"/>
      <c r="E4" s="30"/>
      <c r="P4" s="32"/>
      <c r="Q4" s="32"/>
      <c r="R4" s="32" t="s">
        <v>1</v>
      </c>
      <c r="S4" s="32"/>
    </row>
    <row r="5" spans="1:20" ht="32.25" customHeight="1" x14ac:dyDescent="0.35">
      <c r="A5" s="28"/>
      <c r="B5" s="29"/>
      <c r="C5" s="30"/>
      <c r="D5" s="31"/>
      <c r="E5" s="30"/>
      <c r="P5" s="32"/>
      <c r="Q5" s="32"/>
      <c r="R5" s="32" t="s">
        <v>65</v>
      </c>
      <c r="S5" s="32"/>
    </row>
    <row r="6" spans="1:20" ht="23.25" customHeight="1" x14ac:dyDescent="0.35">
      <c r="A6" s="28"/>
      <c r="B6" s="29"/>
      <c r="C6" s="30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</row>
    <row r="7" spans="1:20" ht="23.25" customHeight="1" x14ac:dyDescent="0.35">
      <c r="A7" s="28"/>
      <c r="B7" s="29"/>
      <c r="C7" s="30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</row>
    <row r="8" spans="1:20" ht="23.25" customHeight="1" x14ac:dyDescent="0.35">
      <c r="A8" s="28"/>
      <c r="B8" s="29"/>
      <c r="C8" s="30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</row>
    <row r="9" spans="1:20" s="8" customFormat="1" ht="23.25" customHeight="1" x14ac:dyDescent="0.3">
      <c r="A9" s="91" t="s">
        <v>7</v>
      </c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</row>
    <row r="10" spans="1:20" s="8" customFormat="1" ht="23.25" customHeight="1" x14ac:dyDescent="0.3">
      <c r="A10" s="91" t="s">
        <v>34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</row>
    <row r="11" spans="1:20" s="8" customFormat="1" ht="23.25" customHeight="1" x14ac:dyDescent="0.35">
      <c r="A11" s="92" t="s">
        <v>35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</row>
    <row r="12" spans="1:20" s="8" customFormat="1" ht="23.25" customHeight="1" x14ac:dyDescent="0.35">
      <c r="A12" s="92" t="s">
        <v>26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</row>
    <row r="13" spans="1:20" s="8" customFormat="1" ht="23.25" customHeight="1" x14ac:dyDescent="0.35">
      <c r="A13" s="28"/>
      <c r="B13" s="34"/>
      <c r="C13" s="34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</row>
    <row r="14" spans="1:20" s="8" customFormat="1" ht="23.25" customHeight="1" x14ac:dyDescent="0.3">
      <c r="A14" s="6"/>
      <c r="B14" s="7"/>
      <c r="C14" s="7"/>
    </row>
    <row r="15" spans="1:20" ht="34.5" customHeight="1" x14ac:dyDescent="0.3">
      <c r="A15" s="79" t="s">
        <v>17</v>
      </c>
      <c r="B15" s="79" t="s">
        <v>18</v>
      </c>
      <c r="C15" s="79" t="s">
        <v>16</v>
      </c>
      <c r="D15" s="79" t="s">
        <v>0</v>
      </c>
      <c r="E15" s="79"/>
      <c r="F15" s="79"/>
      <c r="G15" s="79" t="s">
        <v>0</v>
      </c>
      <c r="H15" s="79"/>
      <c r="I15" s="79"/>
      <c r="J15" s="79" t="s">
        <v>0</v>
      </c>
      <c r="K15" s="79"/>
      <c r="L15" s="79"/>
      <c r="M15" s="79" t="s">
        <v>0</v>
      </c>
      <c r="N15" s="79"/>
      <c r="O15" s="79"/>
      <c r="P15" s="79" t="s">
        <v>0</v>
      </c>
      <c r="Q15" s="79"/>
      <c r="R15" s="79"/>
      <c r="S15" s="79" t="s">
        <v>24</v>
      </c>
      <c r="T15" s="81" t="s">
        <v>56</v>
      </c>
    </row>
    <row r="16" spans="1:20" ht="105" customHeight="1" x14ac:dyDescent="0.3">
      <c r="A16" s="79"/>
      <c r="B16" s="79"/>
      <c r="C16" s="79"/>
      <c r="D16" s="79" t="s">
        <v>23</v>
      </c>
      <c r="E16" s="79" t="s">
        <v>32</v>
      </c>
      <c r="F16" s="79"/>
      <c r="G16" s="79" t="s">
        <v>23</v>
      </c>
      <c r="H16" s="79" t="s">
        <v>47</v>
      </c>
      <c r="I16" s="79"/>
      <c r="J16" s="79" t="s">
        <v>23</v>
      </c>
      <c r="K16" s="79" t="s">
        <v>45</v>
      </c>
      <c r="L16" s="79"/>
      <c r="M16" s="79" t="s">
        <v>23</v>
      </c>
      <c r="N16" s="79" t="s">
        <v>53</v>
      </c>
      <c r="O16" s="79"/>
      <c r="P16" s="79" t="s">
        <v>23</v>
      </c>
      <c r="Q16" s="79" t="s">
        <v>33</v>
      </c>
      <c r="R16" s="79"/>
      <c r="S16" s="79"/>
      <c r="T16" s="82"/>
    </row>
    <row r="17" spans="1:20" ht="106.5" customHeight="1" x14ac:dyDescent="0.3">
      <c r="A17" s="79"/>
      <c r="B17" s="79"/>
      <c r="C17" s="79"/>
      <c r="D17" s="79"/>
      <c r="E17" s="56" t="s">
        <v>22</v>
      </c>
      <c r="F17" s="56" t="s">
        <v>21</v>
      </c>
      <c r="G17" s="79"/>
      <c r="H17" s="56" t="s">
        <v>36</v>
      </c>
      <c r="I17" s="56" t="s">
        <v>21</v>
      </c>
      <c r="J17" s="79"/>
      <c r="K17" s="56" t="s">
        <v>22</v>
      </c>
      <c r="L17" s="56" t="s">
        <v>21</v>
      </c>
      <c r="M17" s="79"/>
      <c r="N17" s="56" t="s">
        <v>36</v>
      </c>
      <c r="O17" s="56" t="s">
        <v>21</v>
      </c>
      <c r="P17" s="79"/>
      <c r="Q17" s="56" t="s">
        <v>36</v>
      </c>
      <c r="R17" s="56" t="s">
        <v>21</v>
      </c>
      <c r="S17" s="79"/>
      <c r="T17" s="83"/>
    </row>
    <row r="18" spans="1:20" ht="24.75" customHeight="1" x14ac:dyDescent="0.3">
      <c r="A18" s="58">
        <v>1</v>
      </c>
      <c r="B18" s="56">
        <f>A18+1</f>
        <v>2</v>
      </c>
      <c r="C18" s="56">
        <f t="shared" ref="C18:S18" si="0">B18+1</f>
        <v>3</v>
      </c>
      <c r="D18" s="56">
        <f t="shared" si="0"/>
        <v>4</v>
      </c>
      <c r="E18" s="56">
        <f t="shared" si="0"/>
        <v>5</v>
      </c>
      <c r="F18" s="56">
        <f t="shared" si="0"/>
        <v>6</v>
      </c>
      <c r="G18" s="56">
        <f t="shared" si="0"/>
        <v>7</v>
      </c>
      <c r="H18" s="56">
        <f t="shared" si="0"/>
        <v>8</v>
      </c>
      <c r="I18" s="56">
        <f t="shared" si="0"/>
        <v>9</v>
      </c>
      <c r="J18" s="56">
        <f>I18+1</f>
        <v>10</v>
      </c>
      <c r="K18" s="56">
        <f t="shared" si="0"/>
        <v>11</v>
      </c>
      <c r="L18" s="56">
        <f t="shared" si="0"/>
        <v>12</v>
      </c>
      <c r="M18" s="56">
        <v>13</v>
      </c>
      <c r="N18" s="56">
        <v>14</v>
      </c>
      <c r="O18" s="56">
        <v>15</v>
      </c>
      <c r="P18" s="56">
        <v>16</v>
      </c>
      <c r="Q18" s="56">
        <f t="shared" si="0"/>
        <v>17</v>
      </c>
      <c r="R18" s="56">
        <f t="shared" si="0"/>
        <v>18</v>
      </c>
      <c r="S18" s="56">
        <f t="shared" si="0"/>
        <v>19</v>
      </c>
      <c r="T18" s="54"/>
    </row>
    <row r="19" spans="1:20" s="11" customFormat="1" ht="50.25" customHeight="1" x14ac:dyDescent="0.2">
      <c r="A19" s="87" t="s">
        <v>13</v>
      </c>
      <c r="B19" s="87"/>
      <c r="C19" s="87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7"/>
      <c r="Q19" s="87"/>
      <c r="R19" s="87"/>
      <c r="S19" s="87"/>
      <c r="T19" s="43"/>
    </row>
    <row r="20" spans="1:20" s="11" customFormat="1" ht="50.25" customHeight="1" x14ac:dyDescent="0.2">
      <c r="A20" s="80" t="s">
        <v>4</v>
      </c>
      <c r="B20" s="80"/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43"/>
    </row>
    <row r="21" spans="1:20" s="11" customFormat="1" ht="50.25" customHeight="1" x14ac:dyDescent="0.2">
      <c r="A21" s="26">
        <v>1</v>
      </c>
      <c r="B21" s="42" t="s">
        <v>57</v>
      </c>
      <c r="C21" s="12">
        <f>D21+G21+J21+M21+P21+S21</f>
        <v>4115000</v>
      </c>
      <c r="D21" s="12">
        <f>SUM(E21:F21)</f>
        <v>0</v>
      </c>
      <c r="E21" s="78">
        <v>0</v>
      </c>
      <c r="F21" s="78">
        <v>0</v>
      </c>
      <c r="G21" s="12">
        <f>SUM(H21:I21)</f>
        <v>4115000</v>
      </c>
      <c r="H21" s="12">
        <v>4114958.85</v>
      </c>
      <c r="I21" s="12">
        <v>41.15</v>
      </c>
      <c r="J21" s="12">
        <f>SUM(K21:L21)</f>
        <v>0</v>
      </c>
      <c r="K21" s="12">
        <v>0</v>
      </c>
      <c r="L21" s="12">
        <v>0</v>
      </c>
      <c r="M21" s="12">
        <f>SUM(N21:O21)</f>
        <v>0</v>
      </c>
      <c r="N21" s="12">
        <v>0</v>
      </c>
      <c r="O21" s="12">
        <v>0</v>
      </c>
      <c r="P21" s="12">
        <f>SUM(Q21:R21)</f>
        <v>0</v>
      </c>
      <c r="Q21" s="12">
        <v>0</v>
      </c>
      <c r="R21" s="12">
        <v>0</v>
      </c>
      <c r="S21" s="12">
        <v>0</v>
      </c>
      <c r="T21" s="55" t="s">
        <v>59</v>
      </c>
    </row>
    <row r="22" spans="1:20" s="11" customFormat="1" ht="50.25" customHeight="1" x14ac:dyDescent="0.2">
      <c r="A22" s="26"/>
      <c r="B22" s="59" t="s">
        <v>61</v>
      </c>
      <c r="C22" s="12">
        <f>D22+G22+J22+M22+P22+S22</f>
        <v>15000</v>
      </c>
      <c r="D22" s="12">
        <f>SUM(E22:F22)</f>
        <v>0</v>
      </c>
      <c r="E22" s="63">
        <v>0</v>
      </c>
      <c r="F22" s="63">
        <v>0</v>
      </c>
      <c r="G22" s="12">
        <f>SUM(H22:I22)</f>
        <v>0</v>
      </c>
      <c r="H22" s="12">
        <v>0</v>
      </c>
      <c r="I22" s="12">
        <v>0</v>
      </c>
      <c r="J22" s="12">
        <f>SUM(K22:L22)</f>
        <v>0</v>
      </c>
      <c r="K22" s="12">
        <v>0</v>
      </c>
      <c r="L22" s="12">
        <v>0</v>
      </c>
      <c r="M22" s="12">
        <f>SUM(N22:O22)</f>
        <v>0</v>
      </c>
      <c r="N22" s="12">
        <v>0</v>
      </c>
      <c r="O22" s="12">
        <v>0</v>
      </c>
      <c r="P22" s="12">
        <f>SUM(Q22:R22)</f>
        <v>0</v>
      </c>
      <c r="Q22" s="12">
        <v>0</v>
      </c>
      <c r="R22" s="12">
        <v>0</v>
      </c>
      <c r="S22" s="12">
        <v>15000</v>
      </c>
      <c r="T22" s="55"/>
    </row>
    <row r="23" spans="1:20" s="11" customFormat="1" ht="50.25" customHeight="1" x14ac:dyDescent="0.2">
      <c r="A23" s="39"/>
      <c r="B23" s="1" t="s">
        <v>58</v>
      </c>
      <c r="C23" s="39">
        <f>SUM(C21:C22)</f>
        <v>4130000</v>
      </c>
      <c r="D23" s="39">
        <f t="shared" ref="D23:S23" si="1">SUM(D21)</f>
        <v>0</v>
      </c>
      <c r="E23" s="39">
        <f t="shared" si="1"/>
        <v>0</v>
      </c>
      <c r="F23" s="39">
        <f t="shared" si="1"/>
        <v>0</v>
      </c>
      <c r="G23" s="39">
        <f t="shared" si="1"/>
        <v>4115000</v>
      </c>
      <c r="H23" s="39">
        <f t="shared" si="1"/>
        <v>4114958.85</v>
      </c>
      <c r="I23" s="39">
        <f t="shared" si="1"/>
        <v>41.15</v>
      </c>
      <c r="J23" s="39">
        <f t="shared" si="1"/>
        <v>0</v>
      </c>
      <c r="K23" s="39">
        <f t="shared" si="1"/>
        <v>0</v>
      </c>
      <c r="L23" s="39">
        <f t="shared" si="1"/>
        <v>0</v>
      </c>
      <c r="M23" s="39">
        <f t="shared" si="1"/>
        <v>0</v>
      </c>
      <c r="N23" s="39">
        <f t="shared" si="1"/>
        <v>0</v>
      </c>
      <c r="O23" s="39">
        <f t="shared" si="1"/>
        <v>0</v>
      </c>
      <c r="P23" s="39">
        <f t="shared" si="1"/>
        <v>0</v>
      </c>
      <c r="Q23" s="39">
        <f t="shared" si="1"/>
        <v>0</v>
      </c>
      <c r="R23" s="39">
        <f t="shared" si="1"/>
        <v>0</v>
      </c>
      <c r="S23" s="39">
        <f t="shared" si="1"/>
        <v>0</v>
      </c>
      <c r="T23" s="43"/>
    </row>
    <row r="24" spans="1:20" s="11" customFormat="1" ht="49.5" customHeight="1" x14ac:dyDescent="0.2">
      <c r="A24" s="80" t="s">
        <v>5</v>
      </c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43"/>
    </row>
    <row r="25" spans="1:20" s="11" customFormat="1" ht="55.5" customHeight="1" x14ac:dyDescent="0.2">
      <c r="A25" s="26">
        <v>1</v>
      </c>
      <c r="B25" s="42" t="s">
        <v>52</v>
      </c>
      <c r="C25" s="12">
        <f>D25+G25+J25+M25+P25+S25</f>
        <v>24841748.420000002</v>
      </c>
      <c r="D25" s="12">
        <f>SUM(E25:F25)</f>
        <v>0</v>
      </c>
      <c r="E25" s="63">
        <v>0</v>
      </c>
      <c r="F25" s="63">
        <v>0</v>
      </c>
      <c r="G25" s="12">
        <f>SUM(H25:I25)</f>
        <v>24841748.420000002</v>
      </c>
      <c r="H25" s="12">
        <v>24841500</v>
      </c>
      <c r="I25" s="12">
        <v>248.42</v>
      </c>
      <c r="J25" s="12">
        <f>SUM(K25:L25)</f>
        <v>0</v>
      </c>
      <c r="K25" s="12">
        <v>0</v>
      </c>
      <c r="L25" s="12">
        <v>0</v>
      </c>
      <c r="M25" s="12">
        <f>SUM(N25:O25)</f>
        <v>0</v>
      </c>
      <c r="N25" s="12">
        <v>0</v>
      </c>
      <c r="O25" s="12">
        <v>0</v>
      </c>
      <c r="P25" s="12">
        <f>SUM(Q25:R25)</f>
        <v>0</v>
      </c>
      <c r="Q25" s="12">
        <v>0</v>
      </c>
      <c r="R25" s="12">
        <v>0</v>
      </c>
      <c r="S25" s="12">
        <v>0</v>
      </c>
      <c r="T25" s="43"/>
    </row>
    <row r="26" spans="1:20" s="11" customFormat="1" ht="55.5" customHeight="1" x14ac:dyDescent="0.2">
      <c r="A26" s="39"/>
      <c r="B26" s="1" t="s">
        <v>6</v>
      </c>
      <c r="C26" s="39">
        <f>SUM(C25)</f>
        <v>24841748.420000002</v>
      </c>
      <c r="D26" s="39">
        <f t="shared" ref="D26:S26" si="2">SUM(D25)</f>
        <v>0</v>
      </c>
      <c r="E26" s="39">
        <f t="shared" si="2"/>
        <v>0</v>
      </c>
      <c r="F26" s="39">
        <f t="shared" si="2"/>
        <v>0</v>
      </c>
      <c r="G26" s="39">
        <f t="shared" si="2"/>
        <v>24841748.420000002</v>
      </c>
      <c r="H26" s="39">
        <f t="shared" si="2"/>
        <v>24841500</v>
      </c>
      <c r="I26" s="39">
        <f t="shared" si="2"/>
        <v>248.42</v>
      </c>
      <c r="J26" s="39">
        <f t="shared" si="2"/>
        <v>0</v>
      </c>
      <c r="K26" s="39">
        <f t="shared" si="2"/>
        <v>0</v>
      </c>
      <c r="L26" s="39">
        <f t="shared" si="2"/>
        <v>0</v>
      </c>
      <c r="M26" s="39">
        <f t="shared" si="2"/>
        <v>0</v>
      </c>
      <c r="N26" s="39">
        <f t="shared" si="2"/>
        <v>0</v>
      </c>
      <c r="O26" s="39">
        <f t="shared" si="2"/>
        <v>0</v>
      </c>
      <c r="P26" s="39">
        <f t="shared" si="2"/>
        <v>0</v>
      </c>
      <c r="Q26" s="39">
        <f t="shared" si="2"/>
        <v>0</v>
      </c>
      <c r="R26" s="39">
        <f t="shared" si="2"/>
        <v>0</v>
      </c>
      <c r="S26" s="39">
        <f t="shared" si="2"/>
        <v>0</v>
      </c>
      <c r="T26" s="43"/>
    </row>
    <row r="27" spans="1:20" s="11" customFormat="1" ht="55.5" customHeight="1" x14ac:dyDescent="0.2">
      <c r="A27" s="84" t="s">
        <v>8</v>
      </c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43"/>
    </row>
    <row r="28" spans="1:20" s="11" customFormat="1" ht="105.75" customHeight="1" x14ac:dyDescent="0.2">
      <c r="A28" s="10">
        <v>1</v>
      </c>
      <c r="B28" s="1" t="s">
        <v>42</v>
      </c>
      <c r="C28" s="12">
        <f t="shared" ref="C28:C29" si="3">D28+G28+J28+M28+P28+S28</f>
        <v>302846455.97000003</v>
      </c>
      <c r="D28" s="39">
        <f>SUM(E28:F28)</f>
        <v>0</v>
      </c>
      <c r="E28" s="39">
        <v>0</v>
      </c>
      <c r="F28" s="39">
        <v>0</v>
      </c>
      <c r="G28" s="39">
        <f>SUM(H28:I28)</f>
        <v>302846455.97000003</v>
      </c>
      <c r="H28" s="39">
        <f>310000000-4114958.85-3041613.65</f>
        <v>302843427.5</v>
      </c>
      <c r="I28" s="39">
        <f>3100.04-41.15-30.42</f>
        <v>3028.47</v>
      </c>
      <c r="J28" s="39">
        <f>SUM(K28:L28)</f>
        <v>0</v>
      </c>
      <c r="K28" s="39">
        <v>0</v>
      </c>
      <c r="L28" s="39">
        <v>0</v>
      </c>
      <c r="M28" s="12">
        <f t="shared" ref="M28:M29" si="4">SUM(N28:O28)</f>
        <v>0</v>
      </c>
      <c r="N28" s="39">
        <v>0</v>
      </c>
      <c r="O28" s="39">
        <v>0</v>
      </c>
      <c r="P28" s="39">
        <f>SUM(Q28:R28)</f>
        <v>0</v>
      </c>
      <c r="Q28" s="39">
        <v>0</v>
      </c>
      <c r="R28" s="39">
        <v>0</v>
      </c>
      <c r="S28" s="39">
        <v>0</v>
      </c>
      <c r="T28" s="55" t="s">
        <v>60</v>
      </c>
    </row>
    <row r="29" spans="1:20" s="11" customFormat="1" ht="65.25" customHeight="1" x14ac:dyDescent="0.2">
      <c r="A29" s="10"/>
      <c r="B29" s="44" t="s">
        <v>37</v>
      </c>
      <c r="C29" s="12">
        <f t="shared" si="3"/>
        <v>2000</v>
      </c>
      <c r="D29" s="39">
        <f>SUM(E29:F29)</f>
        <v>0</v>
      </c>
      <c r="E29" s="39">
        <v>0</v>
      </c>
      <c r="F29" s="39">
        <v>0</v>
      </c>
      <c r="G29" s="39">
        <f>SUM(H29:I29)</f>
        <v>0</v>
      </c>
      <c r="H29" s="39">
        <v>0</v>
      </c>
      <c r="I29" s="39">
        <v>0</v>
      </c>
      <c r="J29" s="39">
        <f>SUM(K29:L29)</f>
        <v>0</v>
      </c>
      <c r="K29" s="39">
        <v>0</v>
      </c>
      <c r="L29" s="39">
        <v>0</v>
      </c>
      <c r="M29" s="12">
        <f t="shared" si="4"/>
        <v>0</v>
      </c>
      <c r="N29" s="39">
        <v>0</v>
      </c>
      <c r="O29" s="39">
        <v>0</v>
      </c>
      <c r="P29" s="39">
        <f>SUM(Q29:R29)</f>
        <v>0</v>
      </c>
      <c r="Q29" s="39">
        <v>0</v>
      </c>
      <c r="R29" s="39">
        <v>0</v>
      </c>
      <c r="S29" s="39">
        <v>2000</v>
      </c>
      <c r="T29" s="43"/>
    </row>
    <row r="30" spans="1:20" s="11" customFormat="1" ht="55.5" customHeight="1" x14ac:dyDescent="0.2">
      <c r="A30" s="39"/>
      <c r="B30" s="1" t="s">
        <v>43</v>
      </c>
      <c r="C30" s="39">
        <f>SUM(C28:C29)</f>
        <v>302848455.97000003</v>
      </c>
      <c r="D30" s="39">
        <f t="shared" ref="D30:S30" si="5">SUM(D28:D29)</f>
        <v>0</v>
      </c>
      <c r="E30" s="39">
        <f t="shared" si="5"/>
        <v>0</v>
      </c>
      <c r="F30" s="39">
        <f t="shared" si="5"/>
        <v>0</v>
      </c>
      <c r="G30" s="39">
        <f t="shared" si="5"/>
        <v>302846455.97000003</v>
      </c>
      <c r="H30" s="39">
        <f t="shared" si="5"/>
        <v>302843427.5</v>
      </c>
      <c r="I30" s="39">
        <f t="shared" si="5"/>
        <v>3028.47</v>
      </c>
      <c r="J30" s="39">
        <f t="shared" si="5"/>
        <v>0</v>
      </c>
      <c r="K30" s="39">
        <f t="shared" si="5"/>
        <v>0</v>
      </c>
      <c r="L30" s="39">
        <f t="shared" si="5"/>
        <v>0</v>
      </c>
      <c r="M30" s="39">
        <f t="shared" si="5"/>
        <v>0</v>
      </c>
      <c r="N30" s="39">
        <f t="shared" si="5"/>
        <v>0</v>
      </c>
      <c r="O30" s="39">
        <f t="shared" si="5"/>
        <v>0</v>
      </c>
      <c r="P30" s="39">
        <f t="shared" si="5"/>
        <v>0</v>
      </c>
      <c r="Q30" s="39">
        <f t="shared" si="5"/>
        <v>0</v>
      </c>
      <c r="R30" s="39">
        <f t="shared" si="5"/>
        <v>0</v>
      </c>
      <c r="S30" s="39">
        <f t="shared" si="5"/>
        <v>2000</v>
      </c>
      <c r="T30" s="43"/>
    </row>
    <row r="31" spans="1:20" s="11" customFormat="1" ht="55.5" customHeight="1" x14ac:dyDescent="0.2">
      <c r="A31" s="84" t="s">
        <v>9</v>
      </c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  <c r="O31" s="84"/>
      <c r="P31" s="84"/>
      <c r="Q31" s="84"/>
      <c r="R31" s="84"/>
      <c r="S31" s="84"/>
      <c r="T31" s="43"/>
    </row>
    <row r="32" spans="1:20" s="11" customFormat="1" ht="55.5" customHeight="1" x14ac:dyDescent="0.2">
      <c r="A32" s="10">
        <v>1</v>
      </c>
      <c r="B32" s="1" t="s">
        <v>37</v>
      </c>
      <c r="C32" s="12">
        <f t="shared" ref="C32" si="6">D32+G32+J32+M32+P32+S32</f>
        <v>2000</v>
      </c>
      <c r="D32" s="39">
        <f>SUM(E32:F32)</f>
        <v>0</v>
      </c>
      <c r="E32" s="39">
        <v>0</v>
      </c>
      <c r="F32" s="39">
        <v>0</v>
      </c>
      <c r="G32" s="39">
        <f>SUM(H32:I32)</f>
        <v>0</v>
      </c>
      <c r="H32" s="39">
        <v>0</v>
      </c>
      <c r="I32" s="39">
        <v>0</v>
      </c>
      <c r="J32" s="39">
        <f>SUM(K32:L32)</f>
        <v>0</v>
      </c>
      <c r="K32" s="39">
        <v>0</v>
      </c>
      <c r="L32" s="39">
        <v>0</v>
      </c>
      <c r="M32" s="12">
        <f t="shared" ref="M32" si="7">SUM(N32:O32)</f>
        <v>0</v>
      </c>
      <c r="N32" s="39">
        <v>0</v>
      </c>
      <c r="O32" s="39">
        <v>0</v>
      </c>
      <c r="P32" s="39">
        <f>SUM(Q32:R32)</f>
        <v>0</v>
      </c>
      <c r="Q32" s="39">
        <v>0</v>
      </c>
      <c r="R32" s="39">
        <v>0</v>
      </c>
      <c r="S32" s="39">
        <v>2000</v>
      </c>
      <c r="T32" s="43"/>
    </row>
    <row r="33" spans="1:20" s="11" customFormat="1" ht="55.5" customHeight="1" x14ac:dyDescent="0.2">
      <c r="A33" s="39"/>
      <c r="B33" s="1" t="s">
        <v>38</v>
      </c>
      <c r="C33" s="39">
        <f t="shared" ref="C33:S33" si="8">SUM(C32:C32)</f>
        <v>2000</v>
      </c>
      <c r="D33" s="39">
        <f t="shared" si="8"/>
        <v>0</v>
      </c>
      <c r="E33" s="39">
        <f t="shared" si="8"/>
        <v>0</v>
      </c>
      <c r="F33" s="39">
        <f t="shared" si="8"/>
        <v>0</v>
      </c>
      <c r="G33" s="39">
        <f t="shared" si="8"/>
        <v>0</v>
      </c>
      <c r="H33" s="39">
        <f t="shared" si="8"/>
        <v>0</v>
      </c>
      <c r="I33" s="39">
        <f t="shared" si="8"/>
        <v>0</v>
      </c>
      <c r="J33" s="39">
        <f t="shared" si="8"/>
        <v>0</v>
      </c>
      <c r="K33" s="39">
        <f t="shared" si="8"/>
        <v>0</v>
      </c>
      <c r="L33" s="39">
        <f t="shared" si="8"/>
        <v>0</v>
      </c>
      <c r="M33" s="39">
        <f t="shared" si="8"/>
        <v>0</v>
      </c>
      <c r="N33" s="39">
        <f t="shared" si="8"/>
        <v>0</v>
      </c>
      <c r="O33" s="39">
        <f t="shared" si="8"/>
        <v>0</v>
      </c>
      <c r="P33" s="39">
        <f t="shared" si="8"/>
        <v>0</v>
      </c>
      <c r="Q33" s="39">
        <f t="shared" si="8"/>
        <v>0</v>
      </c>
      <c r="R33" s="39">
        <f t="shared" si="8"/>
        <v>0</v>
      </c>
      <c r="S33" s="39">
        <f t="shared" si="8"/>
        <v>2000</v>
      </c>
      <c r="T33" s="43"/>
    </row>
    <row r="34" spans="1:20" s="11" customFormat="1" ht="55.5" customHeight="1" x14ac:dyDescent="0.2">
      <c r="A34" s="88" t="s">
        <v>10</v>
      </c>
      <c r="B34" s="88"/>
      <c r="C34" s="88"/>
      <c r="D34" s="88"/>
      <c r="E34" s="88"/>
      <c r="F34" s="88"/>
      <c r="G34" s="88"/>
      <c r="H34" s="88"/>
      <c r="I34" s="88"/>
      <c r="J34" s="88"/>
      <c r="K34" s="88"/>
      <c r="L34" s="88"/>
      <c r="M34" s="88"/>
      <c r="N34" s="88"/>
      <c r="O34" s="88"/>
      <c r="P34" s="88"/>
      <c r="Q34" s="88"/>
      <c r="R34" s="88"/>
      <c r="S34" s="88"/>
      <c r="T34" s="43"/>
    </row>
    <row r="35" spans="1:20" s="11" customFormat="1" ht="55.5" customHeight="1" x14ac:dyDescent="0.2">
      <c r="A35" s="89">
        <v>1</v>
      </c>
      <c r="B35" s="90" t="s">
        <v>54</v>
      </c>
      <c r="C35" s="12">
        <f t="shared" ref="C35:C38" si="9">D35+G35+J35+M35+P35+S35</f>
        <v>7000070</v>
      </c>
      <c r="D35" s="77">
        <f>SUM(E35:F35)</f>
        <v>0</v>
      </c>
      <c r="E35" s="60">
        <v>0</v>
      </c>
      <c r="F35" s="77">
        <v>0</v>
      </c>
      <c r="G35" s="77">
        <f>SUM(H35:I35)</f>
        <v>7000070</v>
      </c>
      <c r="H35" s="60">
        <v>7000000</v>
      </c>
      <c r="I35" s="77">
        <v>70</v>
      </c>
      <c r="J35" s="77">
        <f>SUM(K35:L35)</f>
        <v>0</v>
      </c>
      <c r="K35" s="77">
        <v>0</v>
      </c>
      <c r="L35" s="77">
        <v>0</v>
      </c>
      <c r="M35" s="12">
        <f t="shared" ref="M35:M38" si="10">SUM(N35:O35)</f>
        <v>0</v>
      </c>
      <c r="N35" s="77">
        <v>0</v>
      </c>
      <c r="O35" s="77">
        <v>0</v>
      </c>
      <c r="P35" s="77">
        <f>SUM(Q35:R35)</f>
        <v>0</v>
      </c>
      <c r="Q35" s="77">
        <v>0</v>
      </c>
      <c r="R35" s="77">
        <v>0</v>
      </c>
      <c r="S35" s="77">
        <v>0</v>
      </c>
      <c r="T35" s="43"/>
    </row>
    <row r="36" spans="1:20" s="11" customFormat="1" ht="55.5" customHeight="1" x14ac:dyDescent="0.2">
      <c r="A36" s="89"/>
      <c r="B36" s="90"/>
      <c r="C36" s="12">
        <f t="shared" si="9"/>
        <v>64016077</v>
      </c>
      <c r="D36" s="77">
        <f>SUM(E36:F36)</f>
        <v>0</v>
      </c>
      <c r="E36" s="60">
        <v>0</v>
      </c>
      <c r="F36" s="77">
        <v>0</v>
      </c>
      <c r="G36" s="77">
        <f>SUM(H36:I36)</f>
        <v>57700577</v>
      </c>
      <c r="H36" s="60">
        <f>57740000-40000</f>
        <v>57700000</v>
      </c>
      <c r="I36" s="77">
        <f>577.41-0.41</f>
        <v>577</v>
      </c>
      <c r="J36" s="77">
        <f>SUM(K36:L36)</f>
        <v>0</v>
      </c>
      <c r="K36" s="77">
        <v>0</v>
      </c>
      <c r="L36" s="77">
        <v>0</v>
      </c>
      <c r="M36" s="12">
        <f t="shared" si="10"/>
        <v>0</v>
      </c>
      <c r="N36" s="77">
        <v>0</v>
      </c>
      <c r="O36" s="77">
        <v>0</v>
      </c>
      <c r="P36" s="77">
        <f>SUM(Q36:R36)</f>
        <v>0</v>
      </c>
      <c r="Q36" s="77">
        <v>0</v>
      </c>
      <c r="R36" s="77">
        <v>0</v>
      </c>
      <c r="S36" s="77">
        <f>6275500+40000</f>
        <v>6315500</v>
      </c>
      <c r="T36" s="43"/>
    </row>
    <row r="37" spans="1:20" s="11" customFormat="1" ht="55.5" customHeight="1" x14ac:dyDescent="0.2">
      <c r="A37" s="10"/>
      <c r="B37" s="61" t="s">
        <v>51</v>
      </c>
      <c r="C37" s="12">
        <f t="shared" si="9"/>
        <v>490000</v>
      </c>
      <c r="D37" s="77">
        <f>SUM(E37:F37)</f>
        <v>0</v>
      </c>
      <c r="E37" s="60">
        <v>0</v>
      </c>
      <c r="F37" s="77">
        <v>0</v>
      </c>
      <c r="G37" s="77">
        <f>SUM(H37:I37)</f>
        <v>0</v>
      </c>
      <c r="H37" s="60">
        <v>0</v>
      </c>
      <c r="I37" s="77">
        <v>0</v>
      </c>
      <c r="J37" s="77">
        <f>SUM(K37:L37)</f>
        <v>0</v>
      </c>
      <c r="K37" s="77">
        <v>0</v>
      </c>
      <c r="L37" s="77">
        <v>0</v>
      </c>
      <c r="M37" s="12">
        <f t="shared" si="10"/>
        <v>0</v>
      </c>
      <c r="N37" s="77">
        <v>0</v>
      </c>
      <c r="O37" s="77">
        <v>0</v>
      </c>
      <c r="P37" s="77">
        <f>SUM(Q37:R37)</f>
        <v>0</v>
      </c>
      <c r="Q37" s="77">
        <v>0</v>
      </c>
      <c r="R37" s="77">
        <v>0</v>
      </c>
      <c r="S37" s="77">
        <v>490000</v>
      </c>
      <c r="T37" s="43"/>
    </row>
    <row r="38" spans="1:20" s="11" customFormat="1" ht="66" customHeight="1" x14ac:dyDescent="0.2">
      <c r="A38" s="10">
        <v>2</v>
      </c>
      <c r="B38" s="61" t="s">
        <v>55</v>
      </c>
      <c r="C38" s="12">
        <f t="shared" si="9"/>
        <v>18632000</v>
      </c>
      <c r="D38" s="77">
        <f>SUM(E38:F38)</f>
        <v>0</v>
      </c>
      <c r="E38" s="60">
        <v>0</v>
      </c>
      <c r="F38" s="77">
        <v>0</v>
      </c>
      <c r="G38" s="77">
        <f>SUM(H38:I38)</f>
        <v>11632000</v>
      </c>
      <c r="H38" s="60">
        <f>8590270.03+3041613.65</f>
        <v>11631883.68</v>
      </c>
      <c r="I38" s="77">
        <f>85.9+30.42</f>
        <v>116.32000000000001</v>
      </c>
      <c r="J38" s="77">
        <f>SUM(K38:L38)</f>
        <v>0</v>
      </c>
      <c r="K38" s="77">
        <v>0</v>
      </c>
      <c r="L38" s="77">
        <v>0</v>
      </c>
      <c r="M38" s="12">
        <f t="shared" si="10"/>
        <v>7000000</v>
      </c>
      <c r="N38" s="77">
        <v>7000000</v>
      </c>
      <c r="O38" s="77">
        <v>0</v>
      </c>
      <c r="P38" s="77">
        <f>SUM(Q38:R38)</f>
        <v>0</v>
      </c>
      <c r="Q38" s="77">
        <v>0</v>
      </c>
      <c r="R38" s="77">
        <v>0</v>
      </c>
      <c r="S38" s="77">
        <v>0</v>
      </c>
      <c r="T38" s="55"/>
    </row>
    <row r="39" spans="1:20" s="11" customFormat="1" ht="66" customHeight="1" x14ac:dyDescent="0.2">
      <c r="A39" s="68"/>
      <c r="B39" s="69" t="s">
        <v>62</v>
      </c>
      <c r="C39" s="12">
        <v>30000</v>
      </c>
      <c r="D39" s="77">
        <v>0</v>
      </c>
      <c r="E39" s="60">
        <v>0</v>
      </c>
      <c r="F39" s="77">
        <v>0</v>
      </c>
      <c r="G39" s="77">
        <v>0</v>
      </c>
      <c r="H39" s="60">
        <v>0</v>
      </c>
      <c r="I39" s="77">
        <v>0</v>
      </c>
      <c r="J39" s="77">
        <v>0</v>
      </c>
      <c r="K39" s="77">
        <v>0</v>
      </c>
      <c r="L39" s="77">
        <v>0</v>
      </c>
      <c r="M39" s="12">
        <v>0</v>
      </c>
      <c r="N39" s="77">
        <v>0</v>
      </c>
      <c r="O39" s="77">
        <v>0</v>
      </c>
      <c r="P39" s="77">
        <v>0</v>
      </c>
      <c r="Q39" s="77">
        <v>0</v>
      </c>
      <c r="R39" s="77">
        <v>0</v>
      </c>
      <c r="S39" s="77">
        <v>30000</v>
      </c>
      <c r="T39" s="55"/>
    </row>
    <row r="40" spans="1:20" s="11" customFormat="1" ht="55.5" customHeight="1" x14ac:dyDescent="0.2">
      <c r="A40" s="39"/>
      <c r="B40" s="1" t="s">
        <v>11</v>
      </c>
      <c r="C40" s="39">
        <f>SUM(C35:C39)</f>
        <v>90168147</v>
      </c>
      <c r="D40" s="67">
        <f t="shared" ref="D40:L40" si="11">SUM(D35:D39)</f>
        <v>0</v>
      </c>
      <c r="E40" s="67">
        <f t="shared" si="11"/>
        <v>0</v>
      </c>
      <c r="F40" s="67">
        <f t="shared" si="11"/>
        <v>0</v>
      </c>
      <c r="G40" s="67">
        <f t="shared" si="11"/>
        <v>76332647</v>
      </c>
      <c r="H40" s="67">
        <f t="shared" si="11"/>
        <v>76331883.680000007</v>
      </c>
      <c r="I40" s="67">
        <f t="shared" si="11"/>
        <v>763.32</v>
      </c>
      <c r="J40" s="67">
        <f t="shared" si="11"/>
        <v>0</v>
      </c>
      <c r="K40" s="67">
        <f t="shared" si="11"/>
        <v>0</v>
      </c>
      <c r="L40" s="67">
        <f t="shared" si="11"/>
        <v>0</v>
      </c>
      <c r="M40" s="67">
        <f>SUM(M35:M39)</f>
        <v>7000000</v>
      </c>
      <c r="N40" s="67">
        <f t="shared" ref="N40:R40" si="12">SUM(N35:N39)</f>
        <v>7000000</v>
      </c>
      <c r="O40" s="67">
        <f t="shared" si="12"/>
        <v>0</v>
      </c>
      <c r="P40" s="67">
        <f t="shared" si="12"/>
        <v>0</v>
      </c>
      <c r="Q40" s="67">
        <f t="shared" si="12"/>
        <v>0</v>
      </c>
      <c r="R40" s="67">
        <f t="shared" si="12"/>
        <v>0</v>
      </c>
      <c r="S40" s="67">
        <f>SUM(S35:S39)</f>
        <v>6835500</v>
      </c>
      <c r="T40" s="43"/>
    </row>
    <row r="41" spans="1:20" s="11" customFormat="1" ht="55.5" customHeight="1" x14ac:dyDescent="0.2">
      <c r="A41" s="84" t="s">
        <v>12</v>
      </c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43"/>
    </row>
    <row r="42" spans="1:20" s="11" customFormat="1" ht="55.5" customHeight="1" x14ac:dyDescent="0.2">
      <c r="A42" s="10">
        <v>1</v>
      </c>
      <c r="B42" s="1" t="s">
        <v>39</v>
      </c>
      <c r="C42" s="12">
        <f t="shared" ref="C42:C43" si="13">D42+G42+J42+M42+P42+S42</f>
        <v>1200000</v>
      </c>
      <c r="D42" s="39">
        <f>SUM(E42:F42)</f>
        <v>0</v>
      </c>
      <c r="E42" s="39">
        <v>0</v>
      </c>
      <c r="F42" s="39">
        <v>0</v>
      </c>
      <c r="G42" s="39">
        <f>SUM(H42:I42)</f>
        <v>0</v>
      </c>
      <c r="H42" s="39">
        <v>0</v>
      </c>
      <c r="I42" s="39">
        <v>0</v>
      </c>
      <c r="J42" s="39">
        <f>SUM(K42:L42)</f>
        <v>0</v>
      </c>
      <c r="K42" s="39">
        <v>0</v>
      </c>
      <c r="L42" s="39">
        <v>0</v>
      </c>
      <c r="M42" s="12">
        <f t="shared" ref="M42:M43" si="14">SUM(N42:O42)</f>
        <v>0</v>
      </c>
      <c r="N42" s="39">
        <v>0</v>
      </c>
      <c r="O42" s="39">
        <v>0</v>
      </c>
      <c r="P42" s="39">
        <f>SUM(Q42:R42)</f>
        <v>0</v>
      </c>
      <c r="Q42" s="39">
        <v>0</v>
      </c>
      <c r="R42" s="39">
        <v>0</v>
      </c>
      <c r="S42" s="39">
        <v>1200000</v>
      </c>
      <c r="T42" s="43"/>
    </row>
    <row r="43" spans="1:20" s="11" customFormat="1" ht="55.5" customHeight="1" x14ac:dyDescent="0.2">
      <c r="A43" s="10">
        <v>2</v>
      </c>
      <c r="B43" s="1" t="s">
        <v>46</v>
      </c>
      <c r="C43" s="12">
        <f t="shared" si="13"/>
        <v>3409764.0700000008</v>
      </c>
      <c r="D43" s="39">
        <f>SUM(E43:F43)</f>
        <v>0</v>
      </c>
      <c r="E43" s="39">
        <v>0</v>
      </c>
      <c r="F43" s="39">
        <v>0</v>
      </c>
      <c r="G43" s="39">
        <f>SUM(H43:I43)</f>
        <v>3409764.0700000008</v>
      </c>
      <c r="H43" s="39">
        <f>12000000-8590270.03</f>
        <v>3409729.9700000007</v>
      </c>
      <c r="I43" s="39">
        <f>120-85.9</f>
        <v>34.099999999999994</v>
      </c>
      <c r="J43" s="39">
        <f>SUM(K43:L43)</f>
        <v>0</v>
      </c>
      <c r="K43" s="39">
        <v>0</v>
      </c>
      <c r="L43" s="39">
        <v>0</v>
      </c>
      <c r="M43" s="12">
        <f t="shared" si="14"/>
        <v>0</v>
      </c>
      <c r="N43" s="39">
        <v>0</v>
      </c>
      <c r="O43" s="39">
        <v>0</v>
      </c>
      <c r="P43" s="39">
        <f>SUM(Q43:R43)</f>
        <v>0</v>
      </c>
      <c r="Q43" s="39">
        <v>0</v>
      </c>
      <c r="R43" s="39">
        <v>0</v>
      </c>
      <c r="S43" s="39">
        <v>0</v>
      </c>
      <c r="T43" s="55"/>
    </row>
    <row r="44" spans="1:20" s="11" customFormat="1" ht="55.5" customHeight="1" x14ac:dyDescent="0.2">
      <c r="A44" s="39"/>
      <c r="B44" s="1" t="s">
        <v>40</v>
      </c>
      <c r="C44" s="39">
        <f t="shared" ref="C44:S44" si="15">SUM(C42:C43)</f>
        <v>4609764.07</v>
      </c>
      <c r="D44" s="39">
        <f t="shared" si="15"/>
        <v>0</v>
      </c>
      <c r="E44" s="39">
        <f t="shared" si="15"/>
        <v>0</v>
      </c>
      <c r="F44" s="39">
        <f t="shared" si="15"/>
        <v>0</v>
      </c>
      <c r="G44" s="39">
        <f t="shared" si="15"/>
        <v>3409764.0700000008</v>
      </c>
      <c r="H44" s="39">
        <f t="shared" si="15"/>
        <v>3409729.9700000007</v>
      </c>
      <c r="I44" s="39">
        <f t="shared" si="15"/>
        <v>34.099999999999994</v>
      </c>
      <c r="J44" s="39">
        <f t="shared" si="15"/>
        <v>0</v>
      </c>
      <c r="K44" s="39">
        <f t="shared" si="15"/>
        <v>0</v>
      </c>
      <c r="L44" s="39">
        <f t="shared" si="15"/>
        <v>0</v>
      </c>
      <c r="M44" s="39">
        <f t="shared" si="15"/>
        <v>0</v>
      </c>
      <c r="N44" s="39">
        <f t="shared" si="15"/>
        <v>0</v>
      </c>
      <c r="O44" s="39">
        <f t="shared" si="15"/>
        <v>0</v>
      </c>
      <c r="P44" s="39">
        <f t="shared" si="15"/>
        <v>0</v>
      </c>
      <c r="Q44" s="39">
        <f t="shared" si="15"/>
        <v>0</v>
      </c>
      <c r="R44" s="39">
        <f t="shared" si="15"/>
        <v>0</v>
      </c>
      <c r="S44" s="39">
        <f t="shared" si="15"/>
        <v>1200000</v>
      </c>
      <c r="T44" s="43"/>
    </row>
    <row r="45" spans="1:20" s="11" customFormat="1" ht="55.5" customHeight="1" x14ac:dyDescent="0.2">
      <c r="A45" s="84" t="s">
        <v>48</v>
      </c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43"/>
    </row>
    <row r="46" spans="1:20" s="11" customFormat="1" ht="99" customHeight="1" x14ac:dyDescent="0.2">
      <c r="A46" s="71">
        <v>1</v>
      </c>
      <c r="B46" s="72" t="s">
        <v>49</v>
      </c>
      <c r="C46" s="73">
        <f t="shared" ref="C46" si="16">D46+G46+J46+M46+P46+S46</f>
        <v>10832325</v>
      </c>
      <c r="D46" s="74">
        <f>SUM(E46:F46)</f>
        <v>10832325</v>
      </c>
      <c r="E46" s="74">
        <v>10832216.68</v>
      </c>
      <c r="F46" s="74">
        <v>108.32</v>
      </c>
      <c r="G46" s="74">
        <f>SUM(H46:I46)</f>
        <v>0</v>
      </c>
      <c r="H46" s="74">
        <v>0</v>
      </c>
      <c r="I46" s="74">
        <v>0</v>
      </c>
      <c r="J46" s="74">
        <f>SUM(K46:L46)</f>
        <v>0</v>
      </c>
      <c r="K46" s="74">
        <v>0</v>
      </c>
      <c r="L46" s="74">
        <v>0</v>
      </c>
      <c r="M46" s="73">
        <f t="shared" ref="M46" si="17">SUM(N46:O46)</f>
        <v>0</v>
      </c>
      <c r="N46" s="74">
        <v>0</v>
      </c>
      <c r="O46" s="74">
        <v>0</v>
      </c>
      <c r="P46" s="74">
        <f>SUM(Q46:R46)</f>
        <v>0</v>
      </c>
      <c r="Q46" s="74">
        <v>0</v>
      </c>
      <c r="R46" s="74">
        <v>0</v>
      </c>
      <c r="S46" s="74">
        <v>0</v>
      </c>
      <c r="T46" s="55"/>
    </row>
    <row r="47" spans="1:20" s="11" customFormat="1" ht="55.5" customHeight="1" x14ac:dyDescent="0.2">
      <c r="A47" s="74"/>
      <c r="B47" s="72" t="s">
        <v>50</v>
      </c>
      <c r="C47" s="74">
        <f>SUM(C46)</f>
        <v>10832325</v>
      </c>
      <c r="D47" s="74">
        <f t="shared" ref="D47:S47" si="18">SUM(D46)</f>
        <v>10832325</v>
      </c>
      <c r="E47" s="74">
        <f t="shared" si="18"/>
        <v>10832216.68</v>
      </c>
      <c r="F47" s="74">
        <f t="shared" si="18"/>
        <v>108.32</v>
      </c>
      <c r="G47" s="74">
        <f t="shared" si="18"/>
        <v>0</v>
      </c>
      <c r="H47" s="74">
        <f t="shared" si="18"/>
        <v>0</v>
      </c>
      <c r="I47" s="74">
        <f t="shared" si="18"/>
        <v>0</v>
      </c>
      <c r="J47" s="74">
        <f t="shared" si="18"/>
        <v>0</v>
      </c>
      <c r="K47" s="74">
        <f t="shared" si="18"/>
        <v>0</v>
      </c>
      <c r="L47" s="74">
        <f t="shared" si="18"/>
        <v>0</v>
      </c>
      <c r="M47" s="74">
        <f t="shared" si="18"/>
        <v>0</v>
      </c>
      <c r="N47" s="74">
        <f t="shared" si="18"/>
        <v>0</v>
      </c>
      <c r="O47" s="74">
        <f t="shared" si="18"/>
        <v>0</v>
      </c>
      <c r="P47" s="74">
        <f t="shared" si="18"/>
        <v>0</v>
      </c>
      <c r="Q47" s="74">
        <f t="shared" si="18"/>
        <v>0</v>
      </c>
      <c r="R47" s="74">
        <f t="shared" si="18"/>
        <v>0</v>
      </c>
      <c r="S47" s="74">
        <f t="shared" si="18"/>
        <v>0</v>
      </c>
      <c r="T47" s="43"/>
    </row>
    <row r="48" spans="1:20" s="11" customFormat="1" ht="27" customHeight="1" x14ac:dyDescent="0.2">
      <c r="A48" s="86" t="s">
        <v>14</v>
      </c>
      <c r="B48" s="86"/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43"/>
    </row>
    <row r="49" spans="1:20" s="11" customFormat="1" ht="52.5" customHeight="1" x14ac:dyDescent="0.2">
      <c r="A49" s="75">
        <v>1</v>
      </c>
      <c r="B49" s="72" t="s">
        <v>27</v>
      </c>
      <c r="C49" s="73">
        <f t="shared" ref="C49" si="19">D49+G49+J49+M49+P49+S49</f>
        <v>233380928.67000002</v>
      </c>
      <c r="D49" s="40">
        <f>SUM(E49:F49)</f>
        <v>190446787.78999999</v>
      </c>
      <c r="E49" s="64">
        <v>190444883.31999999</v>
      </c>
      <c r="F49" s="64">
        <v>1904.47</v>
      </c>
      <c r="G49" s="64">
        <f>I49+H49</f>
        <v>12639426.390000001</v>
      </c>
      <c r="H49" s="64">
        <v>12639300</v>
      </c>
      <c r="I49" s="64">
        <v>126.39</v>
      </c>
      <c r="J49" s="40">
        <f>SUM(K49:L49)</f>
        <v>28107514.489999998</v>
      </c>
      <c r="K49" s="40">
        <f>28107514.45+0.04</f>
        <v>28107514.489999998</v>
      </c>
      <c r="L49" s="40">
        <v>0</v>
      </c>
      <c r="M49" s="73">
        <f t="shared" ref="M49" si="20">SUM(N49:O49)</f>
        <v>0</v>
      </c>
      <c r="N49" s="74">
        <v>0</v>
      </c>
      <c r="O49" s="74">
        <v>0</v>
      </c>
      <c r="P49" s="40">
        <f>SUM(Q49:R49)</f>
        <v>0</v>
      </c>
      <c r="Q49" s="40">
        <v>0</v>
      </c>
      <c r="R49" s="40">
        <v>0</v>
      </c>
      <c r="S49" s="64">
        <v>2187200</v>
      </c>
      <c r="T49" s="62"/>
    </row>
    <row r="50" spans="1:20" s="11" customFormat="1" ht="64.5" customHeight="1" x14ac:dyDescent="0.2">
      <c r="A50" s="75">
        <v>2</v>
      </c>
      <c r="B50" s="72" t="s">
        <v>28</v>
      </c>
      <c r="C50" s="73">
        <f>D50+G50+J50+M50+P50+S50</f>
        <v>764221621.8599999</v>
      </c>
      <c r="D50" s="40">
        <f>SUM(E50:F50)</f>
        <v>193805738.06</v>
      </c>
      <c r="E50" s="40">
        <v>193803800</v>
      </c>
      <c r="F50" s="40">
        <v>1938.06</v>
      </c>
      <c r="G50" s="64">
        <f>H50+I50</f>
        <v>548365783.75</v>
      </c>
      <c r="H50" s="64">
        <v>548360300</v>
      </c>
      <c r="I50" s="64">
        <v>5483.75</v>
      </c>
      <c r="J50" s="40">
        <f>SUM(K50:L50)</f>
        <v>0</v>
      </c>
      <c r="K50" s="40">
        <v>0</v>
      </c>
      <c r="L50" s="40">
        <v>0</v>
      </c>
      <c r="M50" s="73">
        <f t="shared" ref="M50:M51" si="21">SUM(N50:O50)</f>
        <v>0</v>
      </c>
      <c r="N50" s="74">
        <v>0</v>
      </c>
      <c r="O50" s="74">
        <v>0</v>
      </c>
      <c r="P50" s="40">
        <f>SUM(Q50:R50)</f>
        <v>0</v>
      </c>
      <c r="Q50" s="40">
        <v>0</v>
      </c>
      <c r="R50" s="40">
        <v>0</v>
      </c>
      <c r="S50" s="40">
        <v>22050100.050000001</v>
      </c>
      <c r="T50" s="62"/>
    </row>
    <row r="51" spans="1:20" s="11" customFormat="1" ht="54" customHeight="1" x14ac:dyDescent="0.2">
      <c r="A51" s="9"/>
      <c r="B51" s="1" t="s">
        <v>19</v>
      </c>
      <c r="C51" s="39">
        <f t="shared" ref="C51:L51" si="22">SUM(C49:C50)</f>
        <v>997602550.52999997</v>
      </c>
      <c r="D51" s="39">
        <f t="shared" si="22"/>
        <v>384252525.85000002</v>
      </c>
      <c r="E51" s="39">
        <f t="shared" si="22"/>
        <v>384248683.31999999</v>
      </c>
      <c r="F51" s="39">
        <f t="shared" si="22"/>
        <v>3842.5299999999997</v>
      </c>
      <c r="G51" s="39">
        <f t="shared" si="22"/>
        <v>561005210.13999999</v>
      </c>
      <c r="H51" s="39">
        <f t="shared" si="22"/>
        <v>560999600</v>
      </c>
      <c r="I51" s="39">
        <f t="shared" si="22"/>
        <v>5610.14</v>
      </c>
      <c r="J51" s="39">
        <f t="shared" si="22"/>
        <v>28107514.489999998</v>
      </c>
      <c r="K51" s="39">
        <f t="shared" si="22"/>
        <v>28107514.489999998</v>
      </c>
      <c r="L51" s="39">
        <f t="shared" si="22"/>
        <v>0</v>
      </c>
      <c r="M51" s="12">
        <f t="shared" si="21"/>
        <v>0</v>
      </c>
      <c r="N51" s="39">
        <v>0</v>
      </c>
      <c r="O51" s="39">
        <v>0</v>
      </c>
      <c r="P51" s="39">
        <f>SUM(P49:P50)</f>
        <v>0</v>
      </c>
      <c r="Q51" s="39">
        <f>SUM(Q49:Q50)</f>
        <v>0</v>
      </c>
      <c r="R51" s="39">
        <f>SUM(R49:R50)</f>
        <v>0</v>
      </c>
      <c r="S51" s="74">
        <f>SUM(S49:S50)</f>
        <v>24237300.050000001</v>
      </c>
      <c r="T51" s="43"/>
    </row>
    <row r="52" spans="1:20" s="11" customFormat="1" ht="51" customHeight="1" x14ac:dyDescent="0.2">
      <c r="A52" s="9"/>
      <c r="B52" s="1" t="s">
        <v>20</v>
      </c>
      <c r="C52" s="57">
        <f t="shared" ref="C52:S52" si="23">C23+C51+C47+C44+C40+C33+C30+C26</f>
        <v>1435034990.99</v>
      </c>
      <c r="D52" s="57">
        <f>D23+D51+D47+D44+D40+D33+D30+D26</f>
        <v>395084850.85000002</v>
      </c>
      <c r="E52" s="57">
        <f t="shared" si="23"/>
        <v>395080900</v>
      </c>
      <c r="F52" s="57">
        <f t="shared" si="23"/>
        <v>3950.85</v>
      </c>
      <c r="G52" s="57">
        <f t="shared" si="23"/>
        <v>972550825.60000002</v>
      </c>
      <c r="H52" s="57">
        <f t="shared" si="23"/>
        <v>972541100</v>
      </c>
      <c r="I52" s="57">
        <f t="shared" si="23"/>
        <v>9725.6</v>
      </c>
      <c r="J52" s="57">
        <f t="shared" si="23"/>
        <v>28107514.489999998</v>
      </c>
      <c r="K52" s="57">
        <f t="shared" si="23"/>
        <v>28107514.489999998</v>
      </c>
      <c r="L52" s="57">
        <f t="shared" si="23"/>
        <v>0</v>
      </c>
      <c r="M52" s="57">
        <f t="shared" si="23"/>
        <v>7000000</v>
      </c>
      <c r="N52" s="57">
        <f t="shared" si="23"/>
        <v>7000000</v>
      </c>
      <c r="O52" s="57">
        <f t="shared" si="23"/>
        <v>0</v>
      </c>
      <c r="P52" s="57">
        <f t="shared" si="23"/>
        <v>0</v>
      </c>
      <c r="Q52" s="57">
        <f t="shared" si="23"/>
        <v>0</v>
      </c>
      <c r="R52" s="57">
        <f t="shared" si="23"/>
        <v>0</v>
      </c>
      <c r="S52" s="57">
        <f t="shared" si="23"/>
        <v>32276800.050000001</v>
      </c>
      <c r="T52" s="53"/>
    </row>
    <row r="53" spans="1:20" s="11" customFormat="1" ht="51" customHeight="1" x14ac:dyDescent="0.2">
      <c r="A53" s="85" t="s">
        <v>30</v>
      </c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43"/>
    </row>
    <row r="54" spans="1:20" s="11" customFormat="1" ht="51" customHeight="1" x14ac:dyDescent="0.2">
      <c r="A54" s="9">
        <v>1</v>
      </c>
      <c r="B54" s="1" t="s">
        <v>4</v>
      </c>
      <c r="C54" s="12">
        <f t="shared" ref="C54:C59" si="24">D54+G54+J54+M54+P54+S54</f>
        <v>182550</v>
      </c>
      <c r="D54" s="57">
        <f>SUM(E54:F54)</f>
        <v>0</v>
      </c>
      <c r="E54" s="57">
        <v>0</v>
      </c>
      <c r="F54" s="57">
        <v>0</v>
      </c>
      <c r="G54" s="57">
        <f>SUM(H54:I54)</f>
        <v>0</v>
      </c>
      <c r="H54" s="57">
        <v>0</v>
      </c>
      <c r="I54" s="57">
        <v>0</v>
      </c>
      <c r="J54" s="57">
        <f>SUM(K54:L54)</f>
        <v>0</v>
      </c>
      <c r="K54" s="57">
        <v>0</v>
      </c>
      <c r="L54" s="57">
        <v>0</v>
      </c>
      <c r="M54" s="12">
        <f t="shared" ref="M54:M59" si="25">SUM(N54:O54)</f>
        <v>0</v>
      </c>
      <c r="N54" s="39">
        <v>0</v>
      </c>
      <c r="O54" s="39">
        <v>0</v>
      </c>
      <c r="P54" s="57">
        <f>SUM(Q54:R54)</f>
        <v>182550</v>
      </c>
      <c r="Q54" s="57">
        <v>182550</v>
      </c>
      <c r="R54" s="57">
        <v>0</v>
      </c>
      <c r="S54" s="57">
        <v>0</v>
      </c>
      <c r="T54" s="43"/>
    </row>
    <row r="55" spans="1:20" s="11" customFormat="1" ht="51" customHeight="1" x14ac:dyDescent="0.2">
      <c r="A55" s="9">
        <v>2</v>
      </c>
      <c r="B55" s="1" t="s">
        <v>5</v>
      </c>
      <c r="C55" s="12">
        <f t="shared" si="24"/>
        <v>213800</v>
      </c>
      <c r="D55" s="57">
        <f t="shared" ref="D55:D59" si="26">SUM(E55:F55)</f>
        <v>0</v>
      </c>
      <c r="E55" s="57">
        <v>0</v>
      </c>
      <c r="F55" s="57">
        <v>0</v>
      </c>
      <c r="G55" s="57">
        <f t="shared" ref="G55:G59" si="27">SUM(H55:I55)</f>
        <v>0</v>
      </c>
      <c r="H55" s="57">
        <v>0</v>
      </c>
      <c r="I55" s="57">
        <v>0</v>
      </c>
      <c r="J55" s="57">
        <f t="shared" ref="J55:J59" si="28">SUM(K55:L55)</f>
        <v>0</v>
      </c>
      <c r="K55" s="57">
        <v>0</v>
      </c>
      <c r="L55" s="57">
        <v>0</v>
      </c>
      <c r="M55" s="12">
        <f t="shared" si="25"/>
        <v>0</v>
      </c>
      <c r="N55" s="39">
        <v>0</v>
      </c>
      <c r="O55" s="39">
        <v>0</v>
      </c>
      <c r="P55" s="57">
        <f t="shared" ref="P55:P59" si="29">SUM(Q55:R55)</f>
        <v>213800</v>
      </c>
      <c r="Q55" s="57">
        <v>213800</v>
      </c>
      <c r="R55" s="57">
        <v>0</v>
      </c>
      <c r="S55" s="57">
        <v>0</v>
      </c>
      <c r="T55" s="43"/>
    </row>
    <row r="56" spans="1:20" s="11" customFormat="1" ht="51" customHeight="1" x14ac:dyDescent="0.2">
      <c r="A56" s="9">
        <v>3</v>
      </c>
      <c r="B56" s="1" t="s">
        <v>8</v>
      </c>
      <c r="C56" s="12">
        <f t="shared" si="24"/>
        <v>183200</v>
      </c>
      <c r="D56" s="57">
        <f t="shared" si="26"/>
        <v>0</v>
      </c>
      <c r="E56" s="57">
        <v>0</v>
      </c>
      <c r="F56" s="57">
        <v>0</v>
      </c>
      <c r="G56" s="57">
        <f t="shared" si="27"/>
        <v>0</v>
      </c>
      <c r="H56" s="57">
        <v>0</v>
      </c>
      <c r="I56" s="57">
        <v>0</v>
      </c>
      <c r="J56" s="57">
        <f t="shared" si="28"/>
        <v>0</v>
      </c>
      <c r="K56" s="57">
        <v>0</v>
      </c>
      <c r="L56" s="57">
        <v>0</v>
      </c>
      <c r="M56" s="12">
        <f t="shared" si="25"/>
        <v>0</v>
      </c>
      <c r="N56" s="39">
        <v>0</v>
      </c>
      <c r="O56" s="39">
        <v>0</v>
      </c>
      <c r="P56" s="57">
        <f t="shared" si="29"/>
        <v>183200</v>
      </c>
      <c r="Q56" s="57">
        <v>183200</v>
      </c>
      <c r="R56" s="57">
        <v>0</v>
      </c>
      <c r="S56" s="57">
        <v>0</v>
      </c>
      <c r="T56" s="43"/>
    </row>
    <row r="57" spans="1:20" s="11" customFormat="1" ht="51" customHeight="1" x14ac:dyDescent="0.2">
      <c r="A57" s="9">
        <v>4</v>
      </c>
      <c r="B57" s="1" t="s">
        <v>9</v>
      </c>
      <c r="C57" s="12">
        <f t="shared" si="24"/>
        <v>197400</v>
      </c>
      <c r="D57" s="57">
        <f t="shared" si="26"/>
        <v>0</v>
      </c>
      <c r="E57" s="57">
        <v>0</v>
      </c>
      <c r="F57" s="57">
        <v>0</v>
      </c>
      <c r="G57" s="57">
        <f t="shared" si="27"/>
        <v>0</v>
      </c>
      <c r="H57" s="57">
        <v>0</v>
      </c>
      <c r="I57" s="57">
        <v>0</v>
      </c>
      <c r="J57" s="57">
        <f t="shared" si="28"/>
        <v>0</v>
      </c>
      <c r="K57" s="57">
        <v>0</v>
      </c>
      <c r="L57" s="57">
        <v>0</v>
      </c>
      <c r="M57" s="12">
        <f t="shared" si="25"/>
        <v>0</v>
      </c>
      <c r="N57" s="39">
        <v>0</v>
      </c>
      <c r="O57" s="39">
        <v>0</v>
      </c>
      <c r="P57" s="57">
        <f t="shared" si="29"/>
        <v>197400</v>
      </c>
      <c r="Q57" s="57">
        <v>197400</v>
      </c>
      <c r="R57" s="57">
        <v>0</v>
      </c>
      <c r="S57" s="57">
        <v>0</v>
      </c>
      <c r="T57" s="43"/>
    </row>
    <row r="58" spans="1:20" s="11" customFormat="1" ht="51" customHeight="1" x14ac:dyDescent="0.2">
      <c r="A58" s="9">
        <v>5</v>
      </c>
      <c r="B58" s="1" t="s">
        <v>10</v>
      </c>
      <c r="C58" s="12">
        <f t="shared" si="24"/>
        <v>181500</v>
      </c>
      <c r="D58" s="57">
        <f t="shared" si="26"/>
        <v>0</v>
      </c>
      <c r="E58" s="57">
        <v>0</v>
      </c>
      <c r="F58" s="57">
        <v>0</v>
      </c>
      <c r="G58" s="57">
        <f t="shared" si="27"/>
        <v>0</v>
      </c>
      <c r="H58" s="57">
        <v>0</v>
      </c>
      <c r="I58" s="57">
        <v>0</v>
      </c>
      <c r="J58" s="57">
        <f t="shared" si="28"/>
        <v>0</v>
      </c>
      <c r="K58" s="57">
        <v>0</v>
      </c>
      <c r="L58" s="57">
        <v>0</v>
      </c>
      <c r="M58" s="12">
        <f t="shared" si="25"/>
        <v>0</v>
      </c>
      <c r="N58" s="39">
        <v>0</v>
      </c>
      <c r="O58" s="39">
        <v>0</v>
      </c>
      <c r="P58" s="57">
        <f t="shared" si="29"/>
        <v>181500</v>
      </c>
      <c r="Q58" s="57">
        <v>181500</v>
      </c>
      <c r="R58" s="57">
        <v>0</v>
      </c>
      <c r="S58" s="57">
        <v>0</v>
      </c>
      <c r="T58" s="43"/>
    </row>
    <row r="59" spans="1:20" s="11" customFormat="1" ht="51" customHeight="1" x14ac:dyDescent="0.2">
      <c r="A59" s="9">
        <v>6</v>
      </c>
      <c r="B59" s="1" t="s">
        <v>12</v>
      </c>
      <c r="C59" s="12">
        <f t="shared" si="24"/>
        <v>171800</v>
      </c>
      <c r="D59" s="57">
        <f t="shared" si="26"/>
        <v>0</v>
      </c>
      <c r="E59" s="57">
        <v>0</v>
      </c>
      <c r="F59" s="57">
        <v>0</v>
      </c>
      <c r="G59" s="57">
        <f t="shared" si="27"/>
        <v>0</v>
      </c>
      <c r="H59" s="57">
        <v>0</v>
      </c>
      <c r="I59" s="57">
        <v>0</v>
      </c>
      <c r="J59" s="57">
        <f t="shared" si="28"/>
        <v>0</v>
      </c>
      <c r="K59" s="57">
        <v>0</v>
      </c>
      <c r="L59" s="57">
        <v>0</v>
      </c>
      <c r="M59" s="12">
        <f t="shared" si="25"/>
        <v>0</v>
      </c>
      <c r="N59" s="39">
        <v>0</v>
      </c>
      <c r="O59" s="39">
        <v>0</v>
      </c>
      <c r="P59" s="57">
        <f t="shared" si="29"/>
        <v>171800</v>
      </c>
      <c r="Q59" s="57">
        <v>171800</v>
      </c>
      <c r="R59" s="57">
        <v>0</v>
      </c>
      <c r="S59" s="57">
        <v>0</v>
      </c>
      <c r="T59" s="43"/>
    </row>
    <row r="60" spans="1:20" s="11" customFormat="1" ht="51" customHeight="1" x14ac:dyDescent="0.2">
      <c r="A60" s="9"/>
      <c r="B60" s="1" t="s">
        <v>31</v>
      </c>
      <c r="C60" s="57">
        <f>SUM(C54:C59)</f>
        <v>1130250</v>
      </c>
      <c r="D60" s="57">
        <f t="shared" ref="D60:S60" si="30">SUM(D54:D59)</f>
        <v>0</v>
      </c>
      <c r="E60" s="57">
        <f t="shared" si="30"/>
        <v>0</v>
      </c>
      <c r="F60" s="57">
        <f t="shared" si="30"/>
        <v>0</v>
      </c>
      <c r="G60" s="57">
        <f t="shared" si="30"/>
        <v>0</v>
      </c>
      <c r="H60" s="57">
        <f t="shared" si="30"/>
        <v>0</v>
      </c>
      <c r="I60" s="57">
        <f t="shared" si="30"/>
        <v>0</v>
      </c>
      <c r="J60" s="57">
        <f t="shared" ref="J60" si="31">SUM(J54:J59)</f>
        <v>0</v>
      </c>
      <c r="K60" s="57">
        <f t="shared" ref="K60" si="32">SUM(K54:K59)</f>
        <v>0</v>
      </c>
      <c r="L60" s="57">
        <f t="shared" ref="L60:O60" si="33">SUM(L54:L59)</f>
        <v>0</v>
      </c>
      <c r="M60" s="57">
        <f t="shared" si="33"/>
        <v>0</v>
      </c>
      <c r="N60" s="57">
        <f t="shared" si="33"/>
        <v>0</v>
      </c>
      <c r="O60" s="57">
        <f t="shared" si="33"/>
        <v>0</v>
      </c>
      <c r="P60" s="57">
        <f t="shared" si="30"/>
        <v>1130250</v>
      </c>
      <c r="Q60" s="57">
        <f t="shared" si="30"/>
        <v>1130250</v>
      </c>
      <c r="R60" s="57">
        <f t="shared" si="30"/>
        <v>0</v>
      </c>
      <c r="S60" s="57">
        <f t="shared" si="30"/>
        <v>0</v>
      </c>
      <c r="T60" s="43"/>
    </row>
    <row r="61" spans="1:20" s="11" customFormat="1" ht="44.25" customHeight="1" x14ac:dyDescent="0.2">
      <c r="A61" s="9"/>
      <c r="B61" s="1" t="s">
        <v>15</v>
      </c>
      <c r="C61" s="70">
        <f>C60+C52</f>
        <v>1436165240.99</v>
      </c>
      <c r="D61" s="70">
        <f t="shared" ref="D61:S61" si="34">D60+D52</f>
        <v>395084850.85000002</v>
      </c>
      <c r="E61" s="70">
        <f t="shared" si="34"/>
        <v>395080900</v>
      </c>
      <c r="F61" s="70">
        <f t="shared" si="34"/>
        <v>3950.85</v>
      </c>
      <c r="G61" s="70">
        <f t="shared" si="34"/>
        <v>972550825.60000002</v>
      </c>
      <c r="H61" s="70">
        <f t="shared" si="34"/>
        <v>972541100</v>
      </c>
      <c r="I61" s="70">
        <f t="shared" si="34"/>
        <v>9725.6</v>
      </c>
      <c r="J61" s="57">
        <f t="shared" si="34"/>
        <v>28107514.489999998</v>
      </c>
      <c r="K61" s="57">
        <f t="shared" si="34"/>
        <v>28107514.489999998</v>
      </c>
      <c r="L61" s="57">
        <f t="shared" si="34"/>
        <v>0</v>
      </c>
      <c r="M61" s="57">
        <f t="shared" ref="M61:O61" si="35">M60+M52</f>
        <v>7000000</v>
      </c>
      <c r="N61" s="57">
        <f t="shared" si="35"/>
        <v>7000000</v>
      </c>
      <c r="O61" s="57">
        <f t="shared" si="35"/>
        <v>0</v>
      </c>
      <c r="P61" s="57">
        <f t="shared" si="34"/>
        <v>1130250</v>
      </c>
      <c r="Q61" s="57">
        <f t="shared" si="34"/>
        <v>1130250</v>
      </c>
      <c r="R61" s="57">
        <f t="shared" si="34"/>
        <v>0</v>
      </c>
      <c r="S61" s="70">
        <f t="shared" si="34"/>
        <v>32276800.050000001</v>
      </c>
      <c r="T61" s="43"/>
    </row>
    <row r="62" spans="1:20" s="11" customFormat="1" ht="44.25" customHeight="1" x14ac:dyDescent="0.2">
      <c r="A62" s="13"/>
      <c r="B62" s="2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</row>
    <row r="63" spans="1:20" s="11" customFormat="1" ht="44.25" customHeight="1" x14ac:dyDescent="0.2">
      <c r="A63" s="13"/>
      <c r="B63" s="2"/>
      <c r="C63" s="14"/>
    </row>
    <row r="64" spans="1:20" s="11" customFormat="1" ht="48" customHeight="1" x14ac:dyDescent="0.2">
      <c r="A64" s="27" t="s">
        <v>44</v>
      </c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</row>
    <row r="65" spans="1:19" s="11" customFormat="1" ht="24" customHeight="1" x14ac:dyDescent="0.2">
      <c r="A65" s="16"/>
      <c r="B65" s="17"/>
      <c r="C65" s="18"/>
    </row>
    <row r="66" spans="1:19" s="11" customFormat="1" ht="24" customHeight="1" x14ac:dyDescent="0.2">
      <c r="A66" s="16"/>
      <c r="B66" s="17"/>
      <c r="C66" s="18"/>
    </row>
    <row r="67" spans="1:19" s="11" customFormat="1" ht="63.75" customHeight="1" x14ac:dyDescent="0.2">
      <c r="A67" s="45"/>
      <c r="B67" s="10"/>
      <c r="C67" s="1"/>
      <c r="D67" s="51"/>
      <c r="E67" s="51"/>
      <c r="F67" s="51"/>
      <c r="G67" s="52"/>
      <c r="H67" s="52"/>
      <c r="I67" s="52"/>
      <c r="J67" s="52"/>
      <c r="K67" s="52"/>
      <c r="L67" s="43"/>
      <c r="M67" s="43"/>
      <c r="N67" s="43"/>
      <c r="O67" s="43"/>
      <c r="P67" s="52"/>
      <c r="Q67" s="52"/>
      <c r="R67" s="43"/>
      <c r="S67" s="52"/>
    </row>
    <row r="68" spans="1:19" s="11" customFormat="1" ht="63.75" customHeight="1" x14ac:dyDescent="0.2">
      <c r="A68" s="16"/>
      <c r="B68" s="46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</row>
    <row r="69" spans="1:19" s="11" customFormat="1" ht="63.75" customHeight="1" x14ac:dyDescent="0.2">
      <c r="A69" s="16"/>
      <c r="B69" s="66">
        <v>1448691541.03</v>
      </c>
      <c r="C69" s="2">
        <f>B69-C61</f>
        <v>12526300.039999962</v>
      </c>
      <c r="D69" s="14"/>
      <c r="E69" s="14"/>
      <c r="F69" s="14"/>
      <c r="I69" s="15">
        <f>S69-C69</f>
        <v>4.0978193283081055E-8</v>
      </c>
      <c r="S69" s="15">
        <f>44803100.09-S61</f>
        <v>12526300.040000003</v>
      </c>
    </row>
    <row r="70" spans="1:19" s="23" customFormat="1" ht="39" customHeight="1" x14ac:dyDescent="0.2">
      <c r="A70" s="19"/>
      <c r="B70" s="20"/>
      <c r="C70" s="21"/>
      <c r="D70" s="65"/>
      <c r="E70" s="22"/>
      <c r="F70" s="22"/>
      <c r="G70" s="22"/>
      <c r="H70" s="76">
        <f>S69-C69</f>
        <v>4.0978193283081055E-8</v>
      </c>
      <c r="I70" s="22"/>
      <c r="J70" s="22"/>
      <c r="K70" s="22"/>
      <c r="L70" s="22"/>
      <c r="M70" s="22"/>
      <c r="N70" s="22"/>
      <c r="O70" s="22"/>
      <c r="P70" s="22"/>
      <c r="Q70" s="22"/>
      <c r="R70" s="22"/>
    </row>
    <row r="71" spans="1:19" x14ac:dyDescent="0.3">
      <c r="A71" s="24"/>
      <c r="B71" s="35"/>
      <c r="C71" s="36"/>
      <c r="D71" s="36"/>
      <c r="E71" s="36"/>
      <c r="F71" s="37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>
        <v>1130250</v>
      </c>
      <c r="R71" s="41"/>
      <c r="S71" s="25"/>
    </row>
    <row r="72" spans="1:19" x14ac:dyDescent="0.3"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</row>
    <row r="73" spans="1:19" x14ac:dyDescent="0.3">
      <c r="C73" s="5" t="s">
        <v>63</v>
      </c>
      <c r="D73" s="38">
        <f>4114958.85-H21</f>
        <v>0</v>
      </c>
      <c r="E73" s="5">
        <v>885377.12000000011</v>
      </c>
      <c r="F73" s="5"/>
      <c r="G73" s="5">
        <f>E73+H50</f>
        <v>549245677.12</v>
      </c>
      <c r="H73" s="5">
        <f>E74+I50</f>
        <v>5492.6</v>
      </c>
      <c r="I73" s="5"/>
      <c r="J73" s="5"/>
      <c r="K73" s="5"/>
      <c r="L73" s="5"/>
      <c r="M73" s="5"/>
      <c r="N73" s="5"/>
      <c r="O73" s="5"/>
      <c r="P73" s="5"/>
      <c r="Q73" s="5"/>
      <c r="R73" s="5"/>
    </row>
    <row r="74" spans="1:19" x14ac:dyDescent="0.3">
      <c r="C74" s="5" t="s">
        <v>64</v>
      </c>
      <c r="D74" s="38">
        <f>41.15-I21</f>
        <v>0</v>
      </c>
      <c r="E74" s="4">
        <v>8.8500000000000014</v>
      </c>
      <c r="G74" s="38">
        <v>549245677.12</v>
      </c>
      <c r="H74" s="4">
        <v>5592.6</v>
      </c>
    </row>
    <row r="75" spans="1:19" x14ac:dyDescent="0.3">
      <c r="C75" s="5"/>
      <c r="E75" s="5"/>
      <c r="F75" s="5"/>
      <c r="H75" s="5"/>
      <c r="I75" s="5"/>
    </row>
    <row r="76" spans="1:19" x14ac:dyDescent="0.3">
      <c r="C76" s="5"/>
      <c r="D76" s="5">
        <f>D73+D74</f>
        <v>0</v>
      </c>
      <c r="E76" s="5">
        <f>E73+E74</f>
        <v>885385.97000000009</v>
      </c>
      <c r="H76" s="5"/>
      <c r="I76" s="5"/>
    </row>
    <row r="77" spans="1:19" x14ac:dyDescent="0.3">
      <c r="D77" s="38"/>
      <c r="E77" s="38">
        <v>885385.97</v>
      </c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</row>
    <row r="78" spans="1:19" x14ac:dyDescent="0.3">
      <c r="C78" s="5"/>
      <c r="D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</row>
    <row r="79" spans="1:19" x14ac:dyDescent="0.3">
      <c r="C79" s="5"/>
      <c r="F79" s="5"/>
    </row>
    <row r="80" spans="1:19" x14ac:dyDescent="0.3">
      <c r="C80" s="5"/>
      <c r="H80" s="5"/>
      <c r="I80" s="5"/>
    </row>
    <row r="81" spans="3:9" x14ac:dyDescent="0.3">
      <c r="C81" s="5"/>
      <c r="F81" s="5"/>
      <c r="H81" s="5"/>
      <c r="I81" s="5"/>
    </row>
    <row r="82" spans="3:9" x14ac:dyDescent="0.3">
      <c r="C82" s="5"/>
    </row>
    <row r="83" spans="3:9" x14ac:dyDescent="0.3">
      <c r="C83" s="5"/>
      <c r="H83" s="5"/>
      <c r="I83" s="5"/>
    </row>
    <row r="84" spans="3:9" x14ac:dyDescent="0.3">
      <c r="C84" s="5"/>
      <c r="D84" s="5"/>
      <c r="E84" s="5"/>
      <c r="H84" s="5"/>
      <c r="I84" s="5"/>
    </row>
    <row r="85" spans="3:9" x14ac:dyDescent="0.3">
      <c r="C85" s="5"/>
      <c r="D85" s="5"/>
      <c r="E85" s="5"/>
    </row>
    <row r="86" spans="3:9" x14ac:dyDescent="0.3">
      <c r="C86" s="5"/>
      <c r="D86" s="5"/>
      <c r="E86" s="5"/>
    </row>
    <row r="87" spans="3:9" x14ac:dyDescent="0.3">
      <c r="C87" s="5"/>
      <c r="D87" s="5"/>
      <c r="E87" s="5"/>
    </row>
    <row r="88" spans="3:9" x14ac:dyDescent="0.3">
      <c r="C88" s="5"/>
      <c r="D88" s="5"/>
      <c r="E88" s="5"/>
    </row>
    <row r="89" spans="3:9" x14ac:dyDescent="0.3">
      <c r="C89" s="5"/>
      <c r="D89" s="5"/>
      <c r="E89" s="5"/>
    </row>
    <row r="90" spans="3:9" x14ac:dyDescent="0.3">
      <c r="C90" s="5"/>
      <c r="D90" s="5"/>
      <c r="E90" s="5"/>
    </row>
    <row r="91" spans="3:9" x14ac:dyDescent="0.3">
      <c r="C91" s="5"/>
      <c r="D91" s="5"/>
      <c r="E91" s="5"/>
    </row>
    <row r="92" spans="3:9" x14ac:dyDescent="0.3">
      <c r="C92" s="5"/>
      <c r="D92" s="5"/>
    </row>
    <row r="93" spans="3:9" x14ac:dyDescent="0.3">
      <c r="D93" s="5"/>
    </row>
    <row r="95" spans="3:9" x14ac:dyDescent="0.3">
      <c r="C95" s="5"/>
    </row>
    <row r="98" spans="3:3" x14ac:dyDescent="0.3">
      <c r="C98" s="5"/>
    </row>
  </sheetData>
  <mergeCells count="36">
    <mergeCell ref="A9:S9"/>
    <mergeCell ref="A10:S10"/>
    <mergeCell ref="A11:S11"/>
    <mergeCell ref="A12:S12"/>
    <mergeCell ref="J15:L15"/>
    <mergeCell ref="S15:S17"/>
    <mergeCell ref="P15:R15"/>
    <mergeCell ref="P16:P17"/>
    <mergeCell ref="Q16:R16"/>
    <mergeCell ref="A15:A17"/>
    <mergeCell ref="B15:B17"/>
    <mergeCell ref="C15:C17"/>
    <mergeCell ref="D15:F15"/>
    <mergeCell ref="J16:J17"/>
    <mergeCell ref="K16:L16"/>
    <mergeCell ref="E16:F16"/>
    <mergeCell ref="A41:S41"/>
    <mergeCell ref="A53:S53"/>
    <mergeCell ref="A48:S48"/>
    <mergeCell ref="A19:S19"/>
    <mergeCell ref="A24:S24"/>
    <mergeCell ref="A34:S34"/>
    <mergeCell ref="A45:S45"/>
    <mergeCell ref="A35:A36"/>
    <mergeCell ref="B35:B36"/>
    <mergeCell ref="A31:S31"/>
    <mergeCell ref="A27:S27"/>
    <mergeCell ref="M15:O15"/>
    <mergeCell ref="M16:M17"/>
    <mergeCell ref="N16:O16"/>
    <mergeCell ref="A20:S20"/>
    <mergeCell ref="T15:T17"/>
    <mergeCell ref="G15:I15"/>
    <mergeCell ref="G16:G17"/>
    <mergeCell ref="H16:I16"/>
    <mergeCell ref="D16:D17"/>
  </mergeCells>
  <pageMargins left="1.3779527559055118" right="0.39370078740157483" top="1.3779527559055118" bottom="0.39370078740157483" header="0.31496062992125984" footer="0.31496062992125984"/>
  <pageSetup paperSize="8" scale="29" fitToHeight="2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B3" sqref="B3"/>
    </sheetView>
  </sheetViews>
  <sheetFormatPr defaultRowHeight="12.75" x14ac:dyDescent="0.2"/>
  <cols>
    <col min="1" max="1" width="78.85546875" customWidth="1"/>
    <col min="2" max="2" width="19.42578125" customWidth="1"/>
    <col min="3" max="3" width="17.5703125" customWidth="1"/>
    <col min="4" max="4" width="17.140625" customWidth="1"/>
  </cols>
  <sheetData>
    <row r="1" spans="1:4" ht="15.75" x14ac:dyDescent="0.25">
      <c r="A1" s="48" t="s">
        <v>25</v>
      </c>
      <c r="B1" s="47">
        <f>'Свод '!H25</f>
        <v>24841500</v>
      </c>
      <c r="C1" s="47">
        <v>24841500</v>
      </c>
      <c r="D1" s="47">
        <f>C1-B1</f>
        <v>0</v>
      </c>
    </row>
    <row r="2" spans="1:4" ht="29.25" customHeight="1" x14ac:dyDescent="0.2">
      <c r="A2" s="49" t="s">
        <v>42</v>
      </c>
      <c r="B2" s="47">
        <f>'Свод '!H28</f>
        <v>302843427.5</v>
      </c>
      <c r="C2" s="47">
        <v>310000000</v>
      </c>
      <c r="D2" s="47">
        <f t="shared" ref="D2:D6" si="0">C2-B2</f>
        <v>7156572.5</v>
      </c>
    </row>
    <row r="3" spans="1:4" ht="15.75" x14ac:dyDescent="0.25">
      <c r="A3" s="48" t="s">
        <v>29</v>
      </c>
      <c r="B3" s="47">
        <f>'Свод '!H40</f>
        <v>76331883.680000007</v>
      </c>
      <c r="C3" s="47">
        <v>64700000</v>
      </c>
      <c r="D3" s="47">
        <f t="shared" si="0"/>
        <v>-11631883.680000007</v>
      </c>
    </row>
    <row r="4" spans="1:4" ht="33" customHeight="1" x14ac:dyDescent="0.2">
      <c r="A4" s="49" t="s">
        <v>41</v>
      </c>
      <c r="B4" s="47">
        <f>'Свод '!H43</f>
        <v>3409729.9700000007</v>
      </c>
      <c r="C4" s="47">
        <v>12000000</v>
      </c>
      <c r="D4" s="47">
        <f t="shared" si="0"/>
        <v>8590270.0299999993</v>
      </c>
    </row>
    <row r="5" spans="1:4" ht="28.5" customHeight="1" x14ac:dyDescent="0.2">
      <c r="A5" s="50" t="s">
        <v>27</v>
      </c>
      <c r="B5" s="47">
        <f>'Свод '!E49+'Свод '!H49</f>
        <v>203084183.31999999</v>
      </c>
      <c r="C5" s="47">
        <v>213916400</v>
      </c>
      <c r="D5" s="47">
        <f t="shared" si="0"/>
        <v>10832216.680000007</v>
      </c>
    </row>
    <row r="6" spans="1:4" ht="26.25" customHeight="1" x14ac:dyDescent="0.2">
      <c r="A6" s="49" t="s">
        <v>28</v>
      </c>
      <c r="B6" s="47">
        <f>'Свод '!E50+'Свод '!H50</f>
        <v>742164100</v>
      </c>
      <c r="C6" s="47">
        <v>742164100</v>
      </c>
      <c r="D6" s="47">
        <f t="shared" si="0"/>
        <v>0</v>
      </c>
    </row>
    <row r="7" spans="1:4" x14ac:dyDescent="0.2">
      <c r="B7" s="47">
        <f>SUM(B1:B6)</f>
        <v>1352674824.47</v>
      </c>
      <c r="C7" s="47">
        <f t="shared" ref="C7:D7" si="1">SUM(C1:C6)</f>
        <v>1367622000</v>
      </c>
      <c r="D7" s="47">
        <f t="shared" si="1"/>
        <v>14947175.529999999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 </vt:lpstr>
      <vt:lpstr>Лист1</vt:lpstr>
      <vt:lpstr>'Свод '!Заголовки_для_печати</vt:lpstr>
      <vt:lpstr>'Свод 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Шульгина</cp:lastModifiedBy>
  <cp:lastPrinted>2024-08-27T13:59:11Z</cp:lastPrinted>
  <dcterms:created xsi:type="dcterms:W3CDTF">2002-03-25T05:35:56Z</dcterms:created>
  <dcterms:modified xsi:type="dcterms:W3CDTF">2024-09-10T13:31:29Z</dcterms:modified>
</cp:coreProperties>
</file>