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 15 сводная" sheetId="2" r:id="rId1"/>
    <sheet name="Лист3" sheetId="3" r:id="rId2"/>
  </sheets>
  <definedNames>
    <definedName name="_xlnm.Print_Titles" localSheetId="0">' 15 сводная'!$7:$9</definedName>
    <definedName name="_xlnm.Print_Area" localSheetId="0">' 15 сводная'!$A$2:$M$62</definedName>
  </definedNames>
  <calcPr calcId="145621"/>
</workbook>
</file>

<file path=xl/calcChain.xml><?xml version="1.0" encoding="utf-8"?>
<calcChain xmlns="http://schemas.openxmlformats.org/spreadsheetml/2006/main">
  <c r="H13" i="2" l="1"/>
  <c r="H36" i="2" l="1"/>
  <c r="H30" i="2"/>
  <c r="I23" i="2" l="1"/>
  <c r="H17" i="2"/>
  <c r="I13" i="2"/>
  <c r="G17" i="2" l="1"/>
  <c r="K23" i="2"/>
  <c r="J23" i="2"/>
  <c r="K43" i="2"/>
  <c r="L43" i="2"/>
  <c r="L40" i="2"/>
  <c r="G40" i="2" s="1"/>
  <c r="F40" i="2" s="1"/>
  <c r="K40" i="2"/>
  <c r="J40" i="2"/>
  <c r="I40" i="2"/>
  <c r="H40" i="2"/>
  <c r="K36" i="2"/>
  <c r="K11" i="2" s="1"/>
  <c r="L36" i="2"/>
  <c r="L11" i="2" s="1"/>
  <c r="K30" i="2"/>
  <c r="L30" i="2"/>
  <c r="L12" i="2" s="1"/>
  <c r="K16" i="2"/>
  <c r="L16" i="2"/>
  <c r="K18" i="2"/>
  <c r="L18" i="2"/>
  <c r="K19" i="2"/>
  <c r="L19" i="2"/>
  <c r="K20" i="2"/>
  <c r="L20" i="2"/>
  <c r="K21" i="2"/>
  <c r="L21" i="2"/>
  <c r="K22" i="2"/>
  <c r="L22" i="2"/>
  <c r="K12" i="2" l="1"/>
  <c r="I17" i="2"/>
  <c r="I18" i="2"/>
  <c r="F39" i="2"/>
  <c r="G39" i="2"/>
  <c r="G38" i="2"/>
  <c r="H18" i="2"/>
  <c r="G53" i="2" l="1"/>
  <c r="F53" i="2" s="1"/>
  <c r="G54" i="2"/>
  <c r="F54" i="2" s="1"/>
  <c r="G52" i="2"/>
  <c r="M49" i="2"/>
  <c r="K49" i="2"/>
  <c r="L49" i="2"/>
  <c r="K50" i="2"/>
  <c r="K17" i="2" s="1"/>
  <c r="K15" i="2" s="1"/>
  <c r="L50" i="2"/>
  <c r="J49" i="2"/>
  <c r="G48" i="2"/>
  <c r="G26" i="2"/>
  <c r="F26" i="2" s="1"/>
  <c r="G27" i="2"/>
  <c r="F27" i="2" s="1"/>
  <c r="G28" i="2"/>
  <c r="F28" i="2" s="1"/>
  <c r="G29" i="2"/>
  <c r="F29" i="2" s="1"/>
  <c r="G31" i="2"/>
  <c r="F31" i="2" s="1"/>
  <c r="G32" i="2"/>
  <c r="F32" i="2" s="1"/>
  <c r="G33" i="2"/>
  <c r="F33" i="2" s="1"/>
  <c r="G34" i="2"/>
  <c r="F34" i="2" s="1"/>
  <c r="G35" i="2"/>
  <c r="F35" i="2" s="1"/>
  <c r="G37" i="2"/>
  <c r="F37" i="2" s="1"/>
  <c r="F38" i="2"/>
  <c r="G41" i="2"/>
  <c r="F41" i="2" s="1"/>
  <c r="G42" i="2"/>
  <c r="F42" i="2" s="1"/>
  <c r="G44" i="2"/>
  <c r="F44" i="2" s="1"/>
  <c r="G45" i="2"/>
  <c r="F45" i="2" s="1"/>
  <c r="G46" i="2"/>
  <c r="F46" i="2" s="1"/>
  <c r="G47" i="2"/>
  <c r="F47" i="2" s="1"/>
  <c r="G25" i="2"/>
  <c r="F25" i="2" s="1"/>
  <c r="J22" i="2"/>
  <c r="J21" i="2"/>
  <c r="I22" i="2"/>
  <c r="I21" i="2"/>
  <c r="M21" i="2"/>
  <c r="M22" i="2"/>
  <c r="H21" i="2"/>
  <c r="M20" i="2"/>
  <c r="L51" i="2" l="1"/>
  <c r="L17" i="2"/>
  <c r="L15" i="2" s="1"/>
  <c r="G21" i="2"/>
  <c r="F21" i="2" s="1"/>
  <c r="K51" i="2"/>
  <c r="L23" i="2" l="1"/>
  <c r="L13" i="2"/>
  <c r="L10" i="2" s="1"/>
  <c r="K13" i="2"/>
  <c r="K10" i="2" s="1"/>
  <c r="F52" i="2"/>
  <c r="H23" i="2" l="1"/>
  <c r="I20" i="2" l="1"/>
  <c r="F48" i="2" l="1"/>
  <c r="M40" i="2"/>
  <c r="I36" i="2"/>
  <c r="I30" i="2"/>
  <c r="H12" i="2"/>
  <c r="G12" i="2" s="1"/>
  <c r="H50" i="2"/>
  <c r="I50" i="2"/>
  <c r="J50" i="2"/>
  <c r="J51" i="2" s="1"/>
  <c r="M50" i="2"/>
  <c r="H49" i="2"/>
  <c r="I49" i="2"/>
  <c r="H43" i="2"/>
  <c r="I43" i="2"/>
  <c r="J43" i="2"/>
  <c r="M43" i="2"/>
  <c r="I12" i="2" l="1"/>
  <c r="G50" i="2"/>
  <c r="F50" i="2" s="1"/>
  <c r="G43" i="2"/>
  <c r="F43" i="2" s="1"/>
  <c r="G49" i="2"/>
  <c r="F49" i="2" s="1"/>
  <c r="M51" i="2"/>
  <c r="M13" i="2" s="1"/>
  <c r="H51" i="2"/>
  <c r="J13" i="2"/>
  <c r="I51" i="2"/>
  <c r="J10" i="2" l="1"/>
  <c r="G13" i="2"/>
  <c r="F51" i="2"/>
  <c r="G51" i="2"/>
  <c r="F13" i="2" l="1"/>
  <c r="J36" i="2"/>
  <c r="G36" i="2" s="1"/>
  <c r="M36" i="2"/>
  <c r="J30" i="2"/>
  <c r="M30" i="2"/>
  <c r="M12" i="2" s="1"/>
  <c r="H22" i="2"/>
  <c r="G22" i="2" s="1"/>
  <c r="F22" i="2" s="1"/>
  <c r="H20" i="2"/>
  <c r="J20" i="2"/>
  <c r="H19" i="2"/>
  <c r="I19" i="2"/>
  <c r="J19" i="2"/>
  <c r="M19" i="2"/>
  <c r="J18" i="2"/>
  <c r="M18" i="2"/>
  <c r="M17" i="2"/>
  <c r="M16" i="2"/>
  <c r="J17" i="2"/>
  <c r="H16" i="2"/>
  <c r="H15" i="2" s="1"/>
  <c r="I16" i="2"/>
  <c r="J16" i="2"/>
  <c r="F36" i="2" l="1"/>
  <c r="G23" i="2"/>
  <c r="G19" i="2"/>
  <c r="F19" i="2" s="1"/>
  <c r="G18" i="2"/>
  <c r="F18" i="2" s="1"/>
  <c r="G30" i="2"/>
  <c r="G20" i="2"/>
  <c r="F20" i="2" s="1"/>
  <c r="F17" i="2"/>
  <c r="G16" i="2"/>
  <c r="F16" i="2" s="1"/>
  <c r="J12" i="2"/>
  <c r="F12" i="2" s="1"/>
  <c r="J15" i="2"/>
  <c r="M15" i="2"/>
  <c r="I15" i="2"/>
  <c r="F30" i="2" l="1"/>
  <c r="F23" i="2" s="1"/>
  <c r="G15" i="2"/>
  <c r="F15" i="2" s="1"/>
  <c r="O37" i="2" l="1"/>
  <c r="N16" i="2" l="1"/>
  <c r="O44" i="2"/>
  <c r="O45" i="2"/>
  <c r="O42" i="2" l="1"/>
  <c r="N21" i="2"/>
  <c r="M23" i="2" l="1"/>
  <c r="N20" i="2" l="1"/>
  <c r="H11" i="2"/>
  <c r="G11" i="2" s="1"/>
  <c r="I11" i="2"/>
  <c r="J11" i="2"/>
  <c r="M11" i="2"/>
  <c r="M10" i="2" s="1"/>
  <c r="F11" i="2" l="1"/>
  <c r="N19" i="2"/>
  <c r="N17" i="2"/>
  <c r="O38" i="2" l="1"/>
  <c r="H10" i="2"/>
  <c r="I10" i="2"/>
  <c r="G10" i="2" l="1"/>
  <c r="F10" i="2" s="1"/>
  <c r="O41" i="2"/>
  <c r="S15" i="2"/>
  <c r="P15" i="2"/>
  <c r="Q15" i="2"/>
  <c r="R15" i="2"/>
  <c r="O15" i="2"/>
  <c r="N15" i="2" l="1"/>
  <c r="N18" i="2"/>
  <c r="T15" i="2" l="1"/>
</calcChain>
</file>

<file path=xl/sharedStrings.xml><?xml version="1.0" encoding="utf-8"?>
<sst xmlns="http://schemas.openxmlformats.org/spreadsheetml/2006/main" count="99" uniqueCount="65">
  <si>
    <t>II этап</t>
  </si>
  <si>
    <t>I этап</t>
  </si>
  <si>
    <t>Статус</t>
  </si>
  <si>
    <t>Наименование программы</t>
  </si>
  <si>
    <t>Наименование ответственного исполнителя</t>
  </si>
  <si>
    <t>Источники финансирования</t>
  </si>
  <si>
    <t>Расходы по финансированию по годам реализации программы, тыс. руб.с НДС</t>
  </si>
  <si>
    <t>Итого</t>
  </si>
  <si>
    <t>Всего</t>
  </si>
  <si>
    <t>Муниципальная программа городчкого округа город Воронеж</t>
  </si>
  <si>
    <t>Обеспечение коммунальными услугами населения городского округа город Воронеж</t>
  </si>
  <si>
    <t>Управление ЖКХ, Управление строительной политики</t>
  </si>
  <si>
    <t>Городской бюджет</t>
  </si>
  <si>
    <t>Региональная комплексная программа</t>
  </si>
  <si>
    <t>Областной бюджет</t>
  </si>
  <si>
    <t>Инвестиционная программа</t>
  </si>
  <si>
    <t>Инвестиционная программа ООО "РВК-Воронеж" на 2019-2028 гг.</t>
  </si>
  <si>
    <t>ООО "РВК-Воронеж"</t>
  </si>
  <si>
    <t>Итого:</t>
  </si>
  <si>
    <t>индивидуальная плата за подключение (ИПЗП)</t>
  </si>
  <si>
    <t>Инвестиционная программа ООО "РВК-Воронеж" на 2023-2070 гг. "Мероприятия по созданию, модернизации и реконструкции Левобережных очистных сооружений г. Воронеж "</t>
  </si>
  <si>
    <t>Региональная программа</t>
  </si>
  <si>
    <t>ОАО "Газпром газораспределение Воронеж"</t>
  </si>
  <si>
    <t>Инвестиционная составляющая в тарифе</t>
  </si>
  <si>
    <t>ООО "Квадра"</t>
  </si>
  <si>
    <t>«Россети Центр» «Воронежэнерго»</t>
  </si>
  <si>
    <t>Всего итого:</t>
  </si>
  <si>
    <t>Итого водоснабжение:</t>
  </si>
  <si>
    <t>Итого водоотведение:</t>
  </si>
  <si>
    <t>Система теплоснабжения</t>
  </si>
  <si>
    <t>внебюджетные источники</t>
  </si>
  <si>
    <t>бюджет городского округа</t>
  </si>
  <si>
    <t>областной бюджет</t>
  </si>
  <si>
    <t>всего, в том числе</t>
  </si>
  <si>
    <t>Управление Жилищно-коммунального хозяйства</t>
  </si>
  <si>
    <t>Комплексное развитие систем коммунальной инфраструктуры городского округа город Воронеж</t>
  </si>
  <si>
    <t>Комплексная программа</t>
  </si>
  <si>
    <t>система водоснабжения</t>
  </si>
  <si>
    <t>система водоотведения</t>
  </si>
  <si>
    <t>система теплоснабжения</t>
  </si>
  <si>
    <t xml:space="preserve"> система газоснабжения</t>
  </si>
  <si>
    <t>система электроснабжения</t>
  </si>
  <si>
    <t xml:space="preserve">Инвестиционная программа ПАО «Россети Центр» 
на 2023 – 2027 годы </t>
  </si>
  <si>
    <t>Региональная программа газификации жилищно-коммунального хозяйства, промышленных и иных организаций Воронежской области на 2023 - 2031 годы</t>
  </si>
  <si>
    <t>Виды коммунальных услуг</t>
  </si>
  <si>
    <t xml:space="preserve">ИНВЕСТИЦИОННАЯ ПРОГРАММА филиала АО «Квадра» - «Воронежская генерация» на 2024-2028 г. (ПП ТЭЦ-1, ПП ТЭЦ-2, ПП Тепловые сети) </t>
  </si>
  <si>
    <t>Система поверхностных стоков</t>
  </si>
  <si>
    <t xml:space="preserve">капитальные вложения в объекты основных средств и нематериальные активы регулируемых организаций </t>
  </si>
  <si>
    <t>Инвестиционная составляющая, собственные средства (в том числе кредитные средства)</t>
  </si>
  <si>
    <t>за
счёт платы за нарушение нормативов по объему и (или) составу сточных вод и за счет
платы за негативное воздействие на ЦСВ</t>
  </si>
  <si>
    <t>всего, в том числе:</t>
  </si>
  <si>
    <t>Управление ЖКХ, управление строительной политики, управление Дорожной политики</t>
  </si>
  <si>
    <t>Председатель Воронежской</t>
  </si>
  <si>
    <t>городской Думы</t>
  </si>
  <si>
    <t>В.Ф. Ходырев</t>
  </si>
  <si>
    <t>Система инженерной инфраструктуры</t>
  </si>
  <si>
    <t xml:space="preserve">С.А.Петрин   </t>
  </si>
  <si>
    <t xml:space="preserve">Глава городского округа город Воронеж </t>
  </si>
  <si>
    <t>Приложение №15 к Программе
комплексного развития систем коммунальной инфраструктуры городского округа город Воронеж на период до 2045 года</t>
  </si>
  <si>
    <t xml:space="preserve">«Ресурсное обеспечение и прогнозная (справочная) оценка расходов областного бюджета и бюджета городского округа город Воронеж, внебюджетных источников на реализацию мероприятий программы Комплексного развития систем коммунальной инфраструктуры городского округа город Воронеж на период до 2045 года
</t>
  </si>
  <si>
    <t>Итого I этап 2025-2029</t>
  </si>
  <si>
    <t>2030-2045</t>
  </si>
  <si>
    <t>СМР Строительство ГКНС</t>
  </si>
  <si>
    <t>Комплексное развитие систем коммунальной инфраструктуры городского округа город Воронеж на период до 2045 года</t>
  </si>
  <si>
    <t>Перспективный план капитального строительства объектов на период 2025-2029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</si>
</sst>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0" x14ac:knownFonts="1">
    <font>
      <sz val="11"/>
      <color theme="1"/>
      <name val="Calibri"/>
      <family val="2"/>
      <scheme val="minor"/>
    </font>
    <font>
      <sz val="2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43" fontId="0" fillId="0" borderId="0" xfId="0" applyNumberFormat="1" applyFill="1"/>
    <xf numFmtId="43" fontId="2" fillId="0" borderId="6" xfId="1" applyFont="1" applyFill="1" applyBorder="1" applyAlignment="1">
      <alignment horizontal="center" vertical="center" wrapText="1"/>
    </xf>
    <xf numFmtId="43" fontId="6" fillId="0" borderId="6" xfId="1" applyFont="1" applyFill="1" applyBorder="1" applyAlignment="1">
      <alignment horizontal="center" vertical="center" wrapText="1"/>
    </xf>
    <xf numFmtId="43" fontId="2" fillId="0" borderId="6" xfId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43" fontId="2" fillId="0" borderId="2" xfId="1" applyFont="1" applyFill="1" applyBorder="1" applyAlignment="1">
      <alignment horizontal="center" vertical="center" wrapText="1"/>
    </xf>
    <xf numFmtId="43" fontId="2" fillId="0" borderId="4" xfId="1" applyFont="1" applyFill="1" applyBorder="1" applyAlignment="1">
      <alignment horizontal="center" vertical="center" wrapText="1"/>
    </xf>
    <xf numFmtId="43" fontId="2" fillId="0" borderId="12" xfId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43" fontId="6" fillId="0" borderId="6" xfId="1" applyFont="1" applyFill="1" applyBorder="1" applyAlignment="1">
      <alignment horizontal="center" vertical="center"/>
    </xf>
    <xf numFmtId="43" fontId="6" fillId="0" borderId="12" xfId="1" applyFont="1" applyFill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 wrapText="1"/>
    </xf>
    <xf numFmtId="43" fontId="5" fillId="0" borderId="6" xfId="1" applyFont="1" applyFill="1" applyBorder="1" applyAlignment="1">
      <alignment horizontal="center" vertical="center" wrapText="1"/>
    </xf>
    <xf numFmtId="43" fontId="5" fillId="0" borderId="12" xfId="1" applyFont="1" applyFill="1" applyBorder="1" applyAlignment="1">
      <alignment horizontal="center" vertical="center" wrapText="1"/>
    </xf>
    <xf numFmtId="43" fontId="2" fillId="0" borderId="12" xfId="1" applyFont="1" applyFill="1" applyBorder="1" applyAlignment="1">
      <alignment horizontal="center" vertical="center"/>
    </xf>
    <xf numFmtId="43" fontId="8" fillId="0" borderId="12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2" fillId="0" borderId="1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 wrapText="1"/>
    </xf>
    <xf numFmtId="43" fontId="0" fillId="2" borderId="0" xfId="0" applyNumberFormat="1" applyFill="1"/>
    <xf numFmtId="0" fontId="0" fillId="2" borderId="0" xfId="0" applyFill="1"/>
    <xf numFmtId="0" fontId="9" fillId="0" borderId="0" xfId="0" applyFont="1" applyFill="1" applyAlignment="1">
      <alignment horizontal="center" vertical="top" wrapText="1"/>
    </xf>
    <xf numFmtId="0" fontId="2" fillId="0" borderId="14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43" fontId="2" fillId="0" borderId="14" xfId="1" applyFont="1" applyFill="1" applyBorder="1" applyAlignment="1">
      <alignment horizontal="center" vertical="center" wrapText="1"/>
    </xf>
    <xf numFmtId="43" fontId="2" fillId="0" borderId="15" xfId="1" applyFont="1" applyFill="1" applyBorder="1" applyAlignment="1">
      <alignment horizontal="center" vertical="center" wrapText="1"/>
    </xf>
    <xf numFmtId="43" fontId="2" fillId="0" borderId="14" xfId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20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2" fontId="2" fillId="0" borderId="6" xfId="0" applyNumberFormat="1" applyFont="1" applyFill="1" applyBorder="1" applyAlignment="1">
      <alignment vertical="center" wrapText="1"/>
    </xf>
    <xf numFmtId="2" fontId="5" fillId="0" borderId="7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 vertical="center" wrapText="1"/>
    </xf>
    <xf numFmtId="2" fontId="2" fillId="0" borderId="25" xfId="0" applyNumberFormat="1" applyFont="1" applyFill="1" applyBorder="1" applyAlignment="1">
      <alignment horizontal="center" vertical="center" wrapText="1"/>
    </xf>
    <xf numFmtId="43" fontId="6" fillId="0" borderId="2" xfId="1" applyFont="1" applyFill="1" applyBorder="1" applyAlignment="1">
      <alignment horizontal="center" vertical="center" wrapText="1"/>
    </xf>
    <xf numFmtId="43" fontId="6" fillId="0" borderId="4" xfId="1" applyFont="1" applyFill="1" applyBorder="1" applyAlignment="1">
      <alignment horizontal="center" vertical="center" wrapText="1"/>
    </xf>
    <xf numFmtId="164" fontId="7" fillId="2" borderId="14" xfId="1" applyNumberFormat="1" applyFont="1" applyFill="1" applyBorder="1" applyAlignment="1">
      <alignment horizontal="center" vertical="center" wrapText="1"/>
    </xf>
    <xf numFmtId="164" fontId="7" fillId="2" borderId="15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2" fontId="2" fillId="0" borderId="6" xfId="0" applyNumberFormat="1" applyFont="1" applyFill="1" applyBorder="1" applyAlignment="1">
      <alignment horizontal="right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right" vertical="center" wrapText="1"/>
    </xf>
    <xf numFmtId="2" fontId="5" fillId="0" borderId="6" xfId="0" applyNumberFormat="1" applyFont="1" applyFill="1" applyBorder="1" applyAlignment="1">
      <alignment horizontal="right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2" fontId="5" fillId="0" borderId="14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82"/>
  <sheetViews>
    <sheetView tabSelected="1" topLeftCell="A28" zoomScaleNormal="100" workbookViewId="0">
      <selection activeCell="B31" sqref="B31:B36"/>
    </sheetView>
  </sheetViews>
  <sheetFormatPr defaultRowHeight="15" x14ac:dyDescent="0.25"/>
  <cols>
    <col min="1" max="1" width="16.5703125" style="1" customWidth="1"/>
    <col min="2" max="2" width="26.7109375" style="1" customWidth="1"/>
    <col min="3" max="3" width="17" style="1" customWidth="1"/>
    <col min="4" max="4" width="18" style="1" customWidth="1"/>
    <col min="5" max="5" width="18.5703125" style="1" customWidth="1"/>
    <col min="6" max="6" width="18.85546875" style="1" customWidth="1"/>
    <col min="7" max="7" width="19.42578125" style="1" customWidth="1"/>
    <col min="8" max="8" width="18.7109375" style="1" customWidth="1"/>
    <col min="9" max="9" width="19.85546875" style="1" customWidth="1"/>
    <col min="10" max="12" width="17" style="1" customWidth="1"/>
    <col min="13" max="13" width="18.42578125" style="1" customWidth="1"/>
    <col min="14" max="14" width="17.42578125" style="1" hidden="1" customWidth="1"/>
    <col min="15" max="15" width="16.85546875" style="1" hidden="1" customWidth="1"/>
    <col min="16" max="16" width="8.28515625" style="1" hidden="1" customWidth="1"/>
    <col min="17" max="18" width="6.5703125" style="1" hidden="1" customWidth="1"/>
    <col min="19" max="19" width="7.5703125" style="1" hidden="1" customWidth="1"/>
    <col min="20" max="20" width="12.85546875" style="1" hidden="1" customWidth="1"/>
    <col min="21" max="21" width="7.42578125" style="1" hidden="1" customWidth="1"/>
    <col min="22" max="22" width="7.140625" style="1" hidden="1" customWidth="1"/>
    <col min="23" max="23" width="7" style="1" hidden="1" customWidth="1"/>
    <col min="24" max="25" width="0" style="1" hidden="1" customWidth="1"/>
    <col min="26" max="27" width="15.5703125" style="1" bestFit="1" customWidth="1"/>
    <col min="28" max="16384" width="9.140625" style="1"/>
  </cols>
  <sheetData>
    <row r="3" spans="1:28" ht="61.5" customHeight="1" x14ac:dyDescent="0.25">
      <c r="H3" s="61" t="s">
        <v>58</v>
      </c>
      <c r="I3" s="61"/>
      <c r="J3" s="61"/>
      <c r="K3" s="61"/>
      <c r="L3" s="61"/>
      <c r="M3" s="61"/>
      <c r="N3" s="20"/>
      <c r="O3" s="20"/>
      <c r="P3" s="20"/>
    </row>
    <row r="4" spans="1:28" ht="19.5" customHeight="1" x14ac:dyDescent="0.25">
      <c r="H4" s="24"/>
      <c r="I4" s="24"/>
      <c r="J4" s="24"/>
      <c r="K4" s="27"/>
      <c r="L4" s="27"/>
      <c r="M4" s="24"/>
      <c r="N4" s="20"/>
      <c r="O4" s="20"/>
      <c r="P4" s="20"/>
    </row>
    <row r="5" spans="1:28" ht="45" customHeight="1" x14ac:dyDescent="0.25">
      <c r="A5" s="62" t="s">
        <v>59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</row>
    <row r="6" spans="1:28" ht="15.75" thickBot="1" x14ac:dyDescent="0.3">
      <c r="H6" s="3"/>
      <c r="I6" s="3"/>
      <c r="M6" s="2"/>
    </row>
    <row r="7" spans="1:28" ht="15.75" customHeight="1" x14ac:dyDescent="0.25">
      <c r="A7" s="68" t="s">
        <v>2</v>
      </c>
      <c r="B7" s="71" t="s">
        <v>3</v>
      </c>
      <c r="C7" s="74" t="s">
        <v>4</v>
      </c>
      <c r="D7" s="77" t="s">
        <v>5</v>
      </c>
      <c r="E7" s="80" t="s">
        <v>44</v>
      </c>
      <c r="F7" s="74" t="s">
        <v>6</v>
      </c>
      <c r="G7" s="86"/>
      <c r="H7" s="86"/>
      <c r="I7" s="86"/>
      <c r="J7" s="86"/>
      <c r="K7" s="86"/>
      <c r="L7" s="86"/>
      <c r="M7" s="87"/>
    </row>
    <row r="8" spans="1:28" ht="15.75" x14ac:dyDescent="0.25">
      <c r="A8" s="69"/>
      <c r="B8" s="72"/>
      <c r="C8" s="75"/>
      <c r="D8" s="78"/>
      <c r="E8" s="81"/>
      <c r="F8" s="83" t="s">
        <v>7</v>
      </c>
      <c r="G8" s="83" t="s">
        <v>60</v>
      </c>
      <c r="H8" s="75" t="s">
        <v>1</v>
      </c>
      <c r="I8" s="84"/>
      <c r="J8" s="84"/>
      <c r="K8" s="84"/>
      <c r="L8" s="85"/>
      <c r="M8" s="7" t="s">
        <v>0</v>
      </c>
    </row>
    <row r="9" spans="1:28" ht="35.25" customHeight="1" thickBot="1" x14ac:dyDescent="0.3">
      <c r="A9" s="70"/>
      <c r="B9" s="73"/>
      <c r="C9" s="76"/>
      <c r="D9" s="79"/>
      <c r="E9" s="82"/>
      <c r="F9" s="82"/>
      <c r="G9" s="82"/>
      <c r="H9" s="28">
        <v>2025</v>
      </c>
      <c r="I9" s="28">
        <v>2026</v>
      </c>
      <c r="J9" s="28">
        <v>2027</v>
      </c>
      <c r="K9" s="28">
        <v>2028</v>
      </c>
      <c r="L9" s="28">
        <v>2029</v>
      </c>
      <c r="M9" s="23" t="s">
        <v>61</v>
      </c>
    </row>
    <row r="10" spans="1:28" ht="33" x14ac:dyDescent="0.25">
      <c r="A10" s="55" t="s">
        <v>36</v>
      </c>
      <c r="B10" s="58" t="s">
        <v>63</v>
      </c>
      <c r="C10" s="65" t="s">
        <v>34</v>
      </c>
      <c r="D10" s="29" t="s">
        <v>50</v>
      </c>
      <c r="E10" s="58"/>
      <c r="F10" s="8">
        <f>G10+M10</f>
        <v>44998916.546909325</v>
      </c>
      <c r="G10" s="8">
        <f>H10+I10+J10+K10+L10</f>
        <v>24792110.646909326</v>
      </c>
      <c r="H10" s="8">
        <f t="shared" ref="H10:I10" si="0">SUM(H11:H13)</f>
        <v>7106061.6624337221</v>
      </c>
      <c r="I10" s="8">
        <f t="shared" si="0"/>
        <v>5255265.4099968914</v>
      </c>
      <c r="J10" s="8">
        <f>SUM(J11:J13)</f>
        <v>4209302.4327167049</v>
      </c>
      <c r="K10" s="8">
        <f t="shared" ref="K10:L10" si="1">SUM(K11:K13)</f>
        <v>5289911.4263444068</v>
      </c>
      <c r="L10" s="8">
        <f t="shared" si="1"/>
        <v>2931569.7154176002</v>
      </c>
      <c r="M10" s="9">
        <f>SUM(M11:M13)</f>
        <v>20206805.899999999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28" ht="33" x14ac:dyDescent="0.25">
      <c r="A11" s="54"/>
      <c r="B11" s="59"/>
      <c r="C11" s="66"/>
      <c r="D11" s="30" t="s">
        <v>32</v>
      </c>
      <c r="E11" s="59"/>
      <c r="F11" s="4">
        <f t="shared" ref="F11:F13" si="2">G11+M11</f>
        <v>2058448.2400000002</v>
      </c>
      <c r="G11" s="4">
        <f>H11+I11+J11+K11+L11</f>
        <v>2058448.2400000002</v>
      </c>
      <c r="H11" s="4">
        <f t="shared" ref="H11:J11" si="3">H36</f>
        <v>2058448.2400000002</v>
      </c>
      <c r="I11" s="4">
        <f t="shared" si="3"/>
        <v>0</v>
      </c>
      <c r="J11" s="4">
        <f t="shared" si="3"/>
        <v>0</v>
      </c>
      <c r="K11" s="4">
        <f t="shared" ref="K11:L11" si="4">K36</f>
        <v>0</v>
      </c>
      <c r="L11" s="4">
        <f t="shared" si="4"/>
        <v>0</v>
      </c>
      <c r="M11" s="10">
        <f>M36</f>
        <v>0</v>
      </c>
      <c r="Z11" s="3"/>
      <c r="AA11" s="3"/>
    </row>
    <row r="12" spans="1:28" ht="49.5" x14ac:dyDescent="0.25">
      <c r="A12" s="54"/>
      <c r="B12" s="59"/>
      <c r="C12" s="66"/>
      <c r="D12" s="30" t="s">
        <v>31</v>
      </c>
      <c r="E12" s="59"/>
      <c r="F12" s="4">
        <f t="shared" si="2"/>
        <v>201998</v>
      </c>
      <c r="G12" s="4">
        <f>H12+I12+J12+K12+L12</f>
        <v>201998</v>
      </c>
      <c r="H12" s="4">
        <f t="shared" ref="H12:M12" si="5">H30</f>
        <v>201998</v>
      </c>
      <c r="I12" s="4">
        <f t="shared" si="5"/>
        <v>0</v>
      </c>
      <c r="J12" s="4">
        <f t="shared" si="5"/>
        <v>0</v>
      </c>
      <c r="K12" s="4">
        <f t="shared" ref="K12:L12" si="6">K30</f>
        <v>0</v>
      </c>
      <c r="L12" s="4">
        <f t="shared" si="6"/>
        <v>0</v>
      </c>
      <c r="M12" s="10">
        <f t="shared" si="5"/>
        <v>0</v>
      </c>
      <c r="Z12" s="3"/>
      <c r="AA12" s="3"/>
    </row>
    <row r="13" spans="1:28" ht="33.75" thickBot="1" x14ac:dyDescent="0.3">
      <c r="A13" s="64"/>
      <c r="B13" s="63"/>
      <c r="C13" s="67"/>
      <c r="D13" s="31" t="s">
        <v>30</v>
      </c>
      <c r="E13" s="63"/>
      <c r="F13" s="32">
        <f t="shared" si="2"/>
        <v>42738470.306909323</v>
      </c>
      <c r="G13" s="32">
        <f>H13+I13+J13+K13+L13</f>
        <v>22531664.406909324</v>
      </c>
      <c r="H13" s="32">
        <f>H51+H52+H53+H54+H39</f>
        <v>4845615.4224337218</v>
      </c>
      <c r="I13" s="32">
        <f>I51+I52+I53+I54+I39</f>
        <v>5255265.4099968914</v>
      </c>
      <c r="J13" s="32">
        <f t="shared" ref="J13" si="7">J51+J52+J53+J54</f>
        <v>4209302.4327167049</v>
      </c>
      <c r="K13" s="32">
        <f t="shared" ref="K13:L13" si="8">K51+K52+K53+K54</f>
        <v>5289911.4263444068</v>
      </c>
      <c r="L13" s="32">
        <f t="shared" si="8"/>
        <v>2931569.7154176002</v>
      </c>
      <c r="M13" s="33">
        <f>M51+M52+M53+M54</f>
        <v>20206805.899999999</v>
      </c>
      <c r="Z13" s="3"/>
      <c r="AA13" s="3"/>
    </row>
    <row r="14" spans="1:28" ht="17.25" thickBot="1" x14ac:dyDescent="0.3">
      <c r="A14" s="39"/>
      <c r="B14" s="42"/>
      <c r="C14" s="42"/>
      <c r="D14" s="42"/>
      <c r="E14" s="42"/>
      <c r="F14" s="43"/>
      <c r="G14" s="43"/>
      <c r="H14" s="43"/>
      <c r="I14" s="43"/>
      <c r="J14" s="43"/>
      <c r="K14" s="44"/>
      <c r="L14" s="44"/>
      <c r="M14" s="45"/>
    </row>
    <row r="15" spans="1:28" ht="33" customHeight="1" x14ac:dyDescent="0.25">
      <c r="A15" s="55" t="s">
        <v>36</v>
      </c>
      <c r="B15" s="58" t="s">
        <v>35</v>
      </c>
      <c r="C15" s="58" t="s">
        <v>34</v>
      </c>
      <c r="D15" s="58"/>
      <c r="E15" s="35" t="s">
        <v>33</v>
      </c>
      <c r="F15" s="46">
        <f>G15+M15</f>
        <v>44998916.546909325</v>
      </c>
      <c r="G15" s="46">
        <f>H15+I15+J15+K15+L15</f>
        <v>24792110.646909326</v>
      </c>
      <c r="H15" s="46">
        <f>SUM(H16:H22)</f>
        <v>7106061.662433723</v>
      </c>
      <c r="I15" s="46">
        <f t="shared" ref="I15:M15" si="9">SUM(I16:I22)</f>
        <v>5255265.4099968914</v>
      </c>
      <c r="J15" s="46">
        <f t="shared" si="9"/>
        <v>4209302.4327167049</v>
      </c>
      <c r="K15" s="46">
        <f t="shared" ref="K15:L15" si="10">SUM(K16:K22)</f>
        <v>5289911.4263444068</v>
      </c>
      <c r="L15" s="46">
        <f t="shared" si="10"/>
        <v>2931569.7154176002</v>
      </c>
      <c r="M15" s="47">
        <f t="shared" si="9"/>
        <v>20206805.899999999</v>
      </c>
      <c r="N15" s="3" t="e">
        <f>#REF!+#REF!+H15+I15+J15-G15</f>
        <v>#REF!</v>
      </c>
      <c r="O15" s="3" t="e">
        <f>#REF!-#REF!</f>
        <v>#REF!</v>
      </c>
      <c r="P15" s="3">
        <f>H10-H15</f>
        <v>0</v>
      </c>
      <c r="Q15" s="3">
        <f>I10-I15</f>
        <v>0</v>
      </c>
      <c r="R15" s="3">
        <f>J10-J15</f>
        <v>0</v>
      </c>
      <c r="S15" s="3">
        <f t="shared" ref="S15:T15" si="11">M10-M15</f>
        <v>0</v>
      </c>
      <c r="T15" s="3" t="e">
        <f t="shared" si="11"/>
        <v>#REF!</v>
      </c>
      <c r="Z15" s="3"/>
    </row>
    <row r="16" spans="1:28" ht="33" x14ac:dyDescent="0.25">
      <c r="A16" s="54"/>
      <c r="B16" s="59"/>
      <c r="C16" s="59"/>
      <c r="D16" s="59"/>
      <c r="E16" s="36" t="s">
        <v>37</v>
      </c>
      <c r="F16" s="5">
        <f t="shared" ref="F16:F22" si="12">G16+M16</f>
        <v>4426347.1624663807</v>
      </c>
      <c r="G16" s="5">
        <f t="shared" ref="G16:G22" si="13">H16+I16+J16+K16+L16</f>
        <v>4426347.1624663807</v>
      </c>
      <c r="H16" s="5">
        <f>H25+H31+H49</f>
        <v>1103740.9768637554</v>
      </c>
      <c r="I16" s="5">
        <f>I25+I31+I49</f>
        <v>735718.60115569143</v>
      </c>
      <c r="J16" s="5">
        <f>J25+J31+J49</f>
        <v>1389055.8239064447</v>
      </c>
      <c r="K16" s="5">
        <f t="shared" ref="K16:L16" si="14">K25+K31+K49</f>
        <v>1197831.7605404891</v>
      </c>
      <c r="L16" s="5">
        <f t="shared" si="14"/>
        <v>0</v>
      </c>
      <c r="M16" s="13">
        <f>M25+M31+M49</f>
        <v>0</v>
      </c>
      <c r="N16" s="3" t="e">
        <f>#REF!+#REF!+H16+I16+J16-G16</f>
        <v>#REF!</v>
      </c>
      <c r="Z16" s="3"/>
    </row>
    <row r="17" spans="1:27" ht="33" x14ac:dyDescent="0.25">
      <c r="A17" s="54"/>
      <c r="B17" s="59"/>
      <c r="C17" s="59"/>
      <c r="D17" s="59"/>
      <c r="E17" s="36" t="s">
        <v>38</v>
      </c>
      <c r="F17" s="5">
        <f t="shared" si="12"/>
        <v>13224478.670442948</v>
      </c>
      <c r="G17" s="5">
        <f>H17+I17+J17+K17+L17</f>
        <v>10929020.670442946</v>
      </c>
      <c r="H17" s="5">
        <f>H26+H32+H50+H39</f>
        <v>2927587.8855699673</v>
      </c>
      <c r="I17" s="5">
        <f>I26+I32+I50+I39</f>
        <v>2781828.6048412002</v>
      </c>
      <c r="J17" s="5">
        <f>J26+J32+J50</f>
        <v>1449131.2388102612</v>
      </c>
      <c r="K17" s="5">
        <f t="shared" ref="K17:L17" si="15">K26+K32+K50</f>
        <v>2104172.2258039177</v>
      </c>
      <c r="L17" s="5">
        <f t="shared" si="15"/>
        <v>1666300.7154176002</v>
      </c>
      <c r="M17" s="13">
        <f>M26+M32+M50</f>
        <v>2295458.0000000019</v>
      </c>
      <c r="N17" s="3" t="e">
        <f>#REF!+#REF!+H17+I17+J17-G17</f>
        <v>#REF!</v>
      </c>
    </row>
    <row r="18" spans="1:27" ht="33" x14ac:dyDescent="0.25">
      <c r="A18" s="54"/>
      <c r="B18" s="59"/>
      <c r="C18" s="59"/>
      <c r="D18" s="59"/>
      <c r="E18" s="36" t="s">
        <v>39</v>
      </c>
      <c r="F18" s="5">
        <f t="shared" si="12"/>
        <v>25191116.169999998</v>
      </c>
      <c r="G18" s="5">
        <f t="shared" si="13"/>
        <v>7289889.2699999996</v>
      </c>
      <c r="H18" s="5">
        <f>H27+H33+H54</f>
        <v>1732781.96</v>
      </c>
      <c r="I18" s="5">
        <f>I27+I33+I54</f>
        <v>1736993.5</v>
      </c>
      <c r="J18" s="5">
        <f>J27+J33+J54</f>
        <v>1366937.3699999996</v>
      </c>
      <c r="K18" s="5">
        <f t="shared" ref="K18:L18" si="16">K27+K33+K54</f>
        <v>1187907.44</v>
      </c>
      <c r="L18" s="5">
        <f t="shared" si="16"/>
        <v>1265269</v>
      </c>
      <c r="M18" s="13">
        <f>M27+M33+M54</f>
        <v>17901226.899999999</v>
      </c>
      <c r="N18" s="3" t="e">
        <f>#REF!+#REF!+H18+I18+J18-G18</f>
        <v>#REF!</v>
      </c>
    </row>
    <row r="19" spans="1:27" ht="31.5" x14ac:dyDescent="0.25">
      <c r="A19" s="54"/>
      <c r="B19" s="59"/>
      <c r="C19" s="59"/>
      <c r="D19" s="59"/>
      <c r="E19" s="38" t="s">
        <v>40</v>
      </c>
      <c r="F19" s="5">
        <f t="shared" si="12"/>
        <v>37413.904000000002</v>
      </c>
      <c r="G19" s="5">
        <f t="shared" si="13"/>
        <v>27292.904000000002</v>
      </c>
      <c r="H19" s="5">
        <f t="shared" ref="H19:M19" si="17">H52</f>
        <v>22390.2</v>
      </c>
      <c r="I19" s="5">
        <f t="shared" si="17"/>
        <v>724.70399999999995</v>
      </c>
      <c r="J19" s="5">
        <f t="shared" si="17"/>
        <v>4178</v>
      </c>
      <c r="K19" s="5">
        <f t="shared" ref="K19:L19" si="18">K52</f>
        <v>0</v>
      </c>
      <c r="L19" s="5">
        <f t="shared" si="18"/>
        <v>0</v>
      </c>
      <c r="M19" s="13">
        <f t="shared" si="17"/>
        <v>10121</v>
      </c>
      <c r="N19" s="3" t="e">
        <f>#REF!+#REF!+H19+I19+J19-G19</f>
        <v>#REF!</v>
      </c>
    </row>
    <row r="20" spans="1:27" ht="47.25" x14ac:dyDescent="0.25">
      <c r="A20" s="54"/>
      <c r="B20" s="59"/>
      <c r="C20" s="59"/>
      <c r="D20" s="59"/>
      <c r="E20" s="38" t="s">
        <v>41</v>
      </c>
      <c r="F20" s="5">
        <f t="shared" si="12"/>
        <v>800000</v>
      </c>
      <c r="G20" s="5">
        <f>H20+I20+J20+K20+L20</f>
        <v>800000</v>
      </c>
      <c r="H20" s="5">
        <f t="shared" ref="H20:J20" si="19">H53</f>
        <v>0</v>
      </c>
      <c r="I20" s="5">
        <f t="shared" si="19"/>
        <v>0</v>
      </c>
      <c r="J20" s="5">
        <f t="shared" si="19"/>
        <v>0</v>
      </c>
      <c r="K20" s="5">
        <f t="shared" ref="K20:L20" si="20">K53</f>
        <v>800000</v>
      </c>
      <c r="L20" s="5">
        <f t="shared" si="20"/>
        <v>0</v>
      </c>
      <c r="M20" s="13">
        <f>M53</f>
        <v>0</v>
      </c>
      <c r="N20" s="3" t="e">
        <f>#REF!+#REF!+H20+I20+J20-G20</f>
        <v>#REF!</v>
      </c>
    </row>
    <row r="21" spans="1:27" ht="47.25" x14ac:dyDescent="0.25">
      <c r="A21" s="54"/>
      <c r="B21" s="59"/>
      <c r="C21" s="59"/>
      <c r="D21" s="59"/>
      <c r="E21" s="38" t="s">
        <v>46</v>
      </c>
      <c r="F21" s="5">
        <f>G21+M21</f>
        <v>838917.64</v>
      </c>
      <c r="G21" s="5">
        <f>H21+I21+J21+K21+L21</f>
        <v>838917.64</v>
      </c>
      <c r="H21" s="5">
        <f t="shared" ref="H21:M21" si="21">H28+H34</f>
        <v>838917.64</v>
      </c>
      <c r="I21" s="5">
        <f t="shared" si="21"/>
        <v>0</v>
      </c>
      <c r="J21" s="5">
        <f t="shared" si="21"/>
        <v>0</v>
      </c>
      <c r="K21" s="5">
        <f t="shared" ref="K21:L21" si="22">K28+K34</f>
        <v>0</v>
      </c>
      <c r="L21" s="5">
        <f t="shared" si="22"/>
        <v>0</v>
      </c>
      <c r="M21" s="13">
        <f t="shared" si="21"/>
        <v>0</v>
      </c>
      <c r="N21" s="3" t="e">
        <f>#REF!+#REF!+H21+I21+J21-G21</f>
        <v>#REF!</v>
      </c>
      <c r="Z21" s="3"/>
    </row>
    <row r="22" spans="1:27" ht="47.25" x14ac:dyDescent="0.25">
      <c r="A22" s="54"/>
      <c r="B22" s="59"/>
      <c r="C22" s="59"/>
      <c r="D22" s="59"/>
      <c r="E22" s="38" t="s">
        <v>55</v>
      </c>
      <c r="F22" s="5">
        <f t="shared" si="12"/>
        <v>480643</v>
      </c>
      <c r="G22" s="5">
        <f t="shared" si="13"/>
        <v>480643</v>
      </c>
      <c r="H22" s="5">
        <f t="shared" ref="H22:M22" si="23">H29+H35</f>
        <v>480643</v>
      </c>
      <c r="I22" s="5">
        <f t="shared" ref="I22:J22" si="24">I29+I35</f>
        <v>0</v>
      </c>
      <c r="J22" s="5">
        <f t="shared" si="24"/>
        <v>0</v>
      </c>
      <c r="K22" s="5">
        <f t="shared" ref="K22:L22" si="25">K29+K35</f>
        <v>0</v>
      </c>
      <c r="L22" s="5">
        <f t="shared" si="25"/>
        <v>0</v>
      </c>
      <c r="M22" s="13">
        <f t="shared" si="23"/>
        <v>0</v>
      </c>
      <c r="N22" s="3"/>
    </row>
    <row r="23" spans="1:27" ht="16.5" x14ac:dyDescent="0.25">
      <c r="A23" s="56" t="s">
        <v>8</v>
      </c>
      <c r="B23" s="57"/>
      <c r="C23" s="57"/>
      <c r="D23" s="57"/>
      <c r="E23" s="57"/>
      <c r="F23" s="16">
        <f>F30+F36+F51+F52+F53+F54+F39</f>
        <v>44998916.546909325</v>
      </c>
      <c r="G23" s="16">
        <f>G30+G36+G51+G52+G53+G54+G39</f>
        <v>24792110.646909326</v>
      </c>
      <c r="H23" s="16">
        <f>H30+H36+H51+H52+H53+H54+H39</f>
        <v>7106061.6624337221</v>
      </c>
      <c r="I23" s="16">
        <f>I30+I36+I51+I52+I53+I54+I39</f>
        <v>5255265.4099968914</v>
      </c>
      <c r="J23" s="16">
        <f>J30+J36+J51+J52+J53+J54</f>
        <v>4209302.4327167049</v>
      </c>
      <c r="K23" s="16">
        <f>K30+K36+K51+K52+K53+K54</f>
        <v>5289911.4263444068</v>
      </c>
      <c r="L23" s="16">
        <f t="shared" ref="L23:M23" si="26">L30+L36+L51+L52+L53+L54</f>
        <v>2931569.7154176002</v>
      </c>
      <c r="M23" s="17">
        <f t="shared" si="26"/>
        <v>20206805.899999999</v>
      </c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7" ht="17.25" customHeight="1" x14ac:dyDescent="0.25">
      <c r="A24" s="56" t="s">
        <v>33</v>
      </c>
      <c r="B24" s="57"/>
      <c r="C24" s="57"/>
      <c r="D24" s="59"/>
      <c r="E24" s="59"/>
      <c r="F24" s="59"/>
      <c r="G24" s="59"/>
      <c r="H24" s="59"/>
      <c r="I24" s="59"/>
      <c r="J24" s="59"/>
      <c r="K24" s="59"/>
      <c r="L24" s="59"/>
      <c r="M24" s="60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7" ht="41.25" customHeight="1" x14ac:dyDescent="0.25">
      <c r="A25" s="54" t="s">
        <v>9</v>
      </c>
      <c r="B25" s="53" t="s">
        <v>10</v>
      </c>
      <c r="C25" s="53" t="s">
        <v>51</v>
      </c>
      <c r="D25" s="59" t="s">
        <v>12</v>
      </c>
      <c r="E25" s="36" t="s">
        <v>37</v>
      </c>
      <c r="F25" s="12">
        <f>G25+M25</f>
        <v>411</v>
      </c>
      <c r="G25" s="12">
        <f>H25+I25+J25+K25+L25</f>
        <v>411</v>
      </c>
      <c r="H25" s="12">
        <v>411</v>
      </c>
      <c r="I25" s="16">
        <v>0</v>
      </c>
      <c r="J25" s="16">
        <v>0</v>
      </c>
      <c r="K25" s="16">
        <v>0</v>
      </c>
      <c r="L25" s="16">
        <v>0</v>
      </c>
      <c r="M25" s="19">
        <v>0</v>
      </c>
      <c r="N25" s="3"/>
      <c r="O25" s="3"/>
      <c r="AA25" s="3"/>
    </row>
    <row r="26" spans="1:27" ht="30" customHeight="1" x14ac:dyDescent="0.25">
      <c r="A26" s="54"/>
      <c r="B26" s="53"/>
      <c r="C26" s="53"/>
      <c r="D26" s="59"/>
      <c r="E26" s="38" t="s">
        <v>38</v>
      </c>
      <c r="F26" s="12">
        <f t="shared" ref="F26:F47" si="27">G26+M26</f>
        <v>12297</v>
      </c>
      <c r="G26" s="12">
        <f t="shared" ref="G26:G51" si="28">H26+I26+J26+K26+L26</f>
        <v>12297</v>
      </c>
      <c r="H26" s="6">
        <v>12297</v>
      </c>
      <c r="I26" s="6">
        <v>0</v>
      </c>
      <c r="J26" s="6">
        <v>0</v>
      </c>
      <c r="K26" s="6">
        <v>0</v>
      </c>
      <c r="L26" s="6">
        <v>0</v>
      </c>
      <c r="M26" s="18">
        <v>0</v>
      </c>
      <c r="N26" s="3"/>
      <c r="O26" s="3"/>
    </row>
    <row r="27" spans="1:27" ht="36.75" customHeight="1" x14ac:dyDescent="0.25">
      <c r="A27" s="54"/>
      <c r="B27" s="53"/>
      <c r="C27" s="53"/>
      <c r="D27" s="59"/>
      <c r="E27" s="38" t="s">
        <v>29</v>
      </c>
      <c r="F27" s="12">
        <f t="shared" si="27"/>
        <v>59638</v>
      </c>
      <c r="G27" s="12">
        <f t="shared" si="28"/>
        <v>59638</v>
      </c>
      <c r="H27" s="6">
        <v>59638</v>
      </c>
      <c r="I27" s="6">
        <v>0</v>
      </c>
      <c r="J27" s="6">
        <v>0</v>
      </c>
      <c r="K27" s="6">
        <v>0</v>
      </c>
      <c r="L27" s="6">
        <v>0</v>
      </c>
      <c r="M27" s="18">
        <v>0</v>
      </c>
      <c r="N27" s="3"/>
    </row>
    <row r="28" spans="1:27" ht="48.75" customHeight="1" x14ac:dyDescent="0.25">
      <c r="A28" s="54"/>
      <c r="B28" s="53"/>
      <c r="C28" s="53"/>
      <c r="D28" s="59"/>
      <c r="E28" s="38" t="s">
        <v>46</v>
      </c>
      <c r="F28" s="12">
        <f t="shared" si="27"/>
        <v>839</v>
      </c>
      <c r="G28" s="12">
        <f t="shared" si="28"/>
        <v>839</v>
      </c>
      <c r="H28" s="6">
        <v>839</v>
      </c>
      <c r="I28" s="6"/>
      <c r="J28" s="6"/>
      <c r="K28" s="6"/>
      <c r="L28" s="6"/>
      <c r="M28" s="18"/>
      <c r="N28" s="3">
        <v>107.10711000000001</v>
      </c>
      <c r="O28" s="1">
        <v>107.10711000000001</v>
      </c>
      <c r="P28" s="1">
        <v>107.10711000000001</v>
      </c>
      <c r="Q28" s="1">
        <v>107.10711000000001</v>
      </c>
    </row>
    <row r="29" spans="1:27" ht="48.75" customHeight="1" x14ac:dyDescent="0.25">
      <c r="A29" s="54"/>
      <c r="B29" s="53"/>
      <c r="C29" s="53"/>
      <c r="D29" s="59"/>
      <c r="E29" s="38" t="s">
        <v>55</v>
      </c>
      <c r="F29" s="12">
        <f t="shared" si="27"/>
        <v>128813</v>
      </c>
      <c r="G29" s="12">
        <f t="shared" si="28"/>
        <v>128813</v>
      </c>
      <c r="H29" s="6">
        <v>128813</v>
      </c>
      <c r="I29" s="6"/>
      <c r="J29" s="6">
        <v>0</v>
      </c>
      <c r="K29" s="6">
        <v>0</v>
      </c>
      <c r="L29" s="6">
        <v>0</v>
      </c>
      <c r="M29" s="18">
        <v>0</v>
      </c>
      <c r="N29" s="3"/>
    </row>
    <row r="30" spans="1:27" ht="16.5" customHeight="1" x14ac:dyDescent="0.25">
      <c r="A30" s="54"/>
      <c r="B30" s="53"/>
      <c r="C30" s="53"/>
      <c r="D30" s="59"/>
      <c r="E30" s="38" t="s">
        <v>18</v>
      </c>
      <c r="F30" s="12">
        <f>G30+M30</f>
        <v>201998</v>
      </c>
      <c r="G30" s="12">
        <f t="shared" si="28"/>
        <v>201998</v>
      </c>
      <c r="H30" s="6">
        <f>SUM(H25:H29)</f>
        <v>201998</v>
      </c>
      <c r="I30" s="6">
        <f t="shared" ref="I30" si="29">SUM(I25:I29)</f>
        <v>0</v>
      </c>
      <c r="J30" s="6">
        <f t="shared" ref="J30:M30" si="30">SUM(J25:J29)</f>
        <v>0</v>
      </c>
      <c r="K30" s="6">
        <f t="shared" ref="K30:L30" si="31">SUM(K25:K29)</f>
        <v>0</v>
      </c>
      <c r="L30" s="6">
        <f t="shared" si="31"/>
        <v>0</v>
      </c>
      <c r="M30" s="18">
        <f t="shared" si="30"/>
        <v>0</v>
      </c>
      <c r="Z30" s="25"/>
      <c r="AA30" s="26"/>
    </row>
    <row r="31" spans="1:27" ht="31.5" x14ac:dyDescent="0.25">
      <c r="A31" s="54" t="s">
        <v>13</v>
      </c>
      <c r="B31" s="53" t="s">
        <v>64</v>
      </c>
      <c r="C31" s="53" t="s">
        <v>11</v>
      </c>
      <c r="D31" s="59" t="s">
        <v>14</v>
      </c>
      <c r="E31" s="38" t="s">
        <v>37</v>
      </c>
      <c r="F31" s="12">
        <f t="shared" si="27"/>
        <v>409918.60000000003</v>
      </c>
      <c r="G31" s="12">
        <f t="shared" si="28"/>
        <v>409918.60000000003</v>
      </c>
      <c r="H31" s="12">
        <v>409918.60000000003</v>
      </c>
      <c r="I31" s="6">
        <v>0</v>
      </c>
      <c r="J31" s="6">
        <v>0</v>
      </c>
      <c r="K31" s="6">
        <v>0</v>
      </c>
      <c r="L31" s="6">
        <v>0</v>
      </c>
      <c r="M31" s="18">
        <v>0</v>
      </c>
      <c r="N31" s="3"/>
      <c r="Z31" s="26"/>
      <c r="AA31" s="25"/>
    </row>
    <row r="32" spans="1:27" ht="31.5" x14ac:dyDescent="0.25">
      <c r="A32" s="54"/>
      <c r="B32" s="53"/>
      <c r="C32" s="53"/>
      <c r="D32" s="59"/>
      <c r="E32" s="38" t="s">
        <v>38</v>
      </c>
      <c r="F32" s="12">
        <f t="shared" si="27"/>
        <v>295731.7</v>
      </c>
      <c r="G32" s="12">
        <f t="shared" si="28"/>
        <v>295731.7</v>
      </c>
      <c r="H32" s="6">
        <v>295731.7</v>
      </c>
      <c r="I32" s="6">
        <v>0</v>
      </c>
      <c r="J32" s="6">
        <v>0</v>
      </c>
      <c r="K32" s="6">
        <v>0</v>
      </c>
      <c r="L32" s="6">
        <v>0</v>
      </c>
      <c r="M32" s="18">
        <v>0</v>
      </c>
      <c r="N32" s="3"/>
      <c r="Z32" s="25"/>
      <c r="AA32" s="26"/>
    </row>
    <row r="33" spans="1:27" ht="31.5" x14ac:dyDescent="0.25">
      <c r="A33" s="54"/>
      <c r="B33" s="53"/>
      <c r="C33" s="53"/>
      <c r="D33" s="59"/>
      <c r="E33" s="38" t="s">
        <v>39</v>
      </c>
      <c r="F33" s="12">
        <f t="shared" si="27"/>
        <v>162889.29999999999</v>
      </c>
      <c r="G33" s="12">
        <f t="shared" si="28"/>
        <v>162889.29999999999</v>
      </c>
      <c r="H33" s="6">
        <v>162889.29999999999</v>
      </c>
      <c r="I33" s="6">
        <v>0</v>
      </c>
      <c r="J33" s="6">
        <v>0</v>
      </c>
      <c r="K33" s="6">
        <v>0</v>
      </c>
      <c r="L33" s="6">
        <v>0</v>
      </c>
      <c r="M33" s="18">
        <v>0</v>
      </c>
      <c r="N33" s="3"/>
      <c r="Z33" s="26"/>
      <c r="AA33" s="26"/>
    </row>
    <row r="34" spans="1:27" ht="47.25" x14ac:dyDescent="0.25">
      <c r="A34" s="54"/>
      <c r="B34" s="53"/>
      <c r="C34" s="53"/>
      <c r="D34" s="59"/>
      <c r="E34" s="38" t="s">
        <v>46</v>
      </c>
      <c r="F34" s="12">
        <f t="shared" si="27"/>
        <v>838078.64</v>
      </c>
      <c r="G34" s="12">
        <f t="shared" si="28"/>
        <v>838078.64</v>
      </c>
      <c r="H34" s="6">
        <v>838078.64</v>
      </c>
      <c r="I34" s="6">
        <v>0</v>
      </c>
      <c r="J34" s="6">
        <v>0</v>
      </c>
      <c r="K34" s="6">
        <v>0</v>
      </c>
      <c r="L34" s="6">
        <v>0</v>
      </c>
      <c r="M34" s="18">
        <v>0</v>
      </c>
      <c r="N34" s="3"/>
      <c r="Z34" s="26"/>
      <c r="AA34" s="26"/>
    </row>
    <row r="35" spans="1:27" ht="47.25" x14ac:dyDescent="0.25">
      <c r="A35" s="54"/>
      <c r="B35" s="53"/>
      <c r="C35" s="53"/>
      <c r="D35" s="59"/>
      <c r="E35" s="38" t="s">
        <v>55</v>
      </c>
      <c r="F35" s="12">
        <f t="shared" si="27"/>
        <v>351830</v>
      </c>
      <c r="G35" s="12">
        <f t="shared" si="28"/>
        <v>351830</v>
      </c>
      <c r="H35" s="6">
        <v>351830</v>
      </c>
      <c r="I35" s="6"/>
      <c r="J35" s="6">
        <v>0</v>
      </c>
      <c r="K35" s="6">
        <v>0</v>
      </c>
      <c r="L35" s="6">
        <v>0</v>
      </c>
      <c r="M35" s="18">
        <v>0</v>
      </c>
      <c r="N35" s="3"/>
      <c r="Z35" s="25"/>
      <c r="AA35" s="25"/>
    </row>
    <row r="36" spans="1:27" ht="17.25" customHeight="1" x14ac:dyDescent="0.25">
      <c r="A36" s="54"/>
      <c r="B36" s="53"/>
      <c r="C36" s="53"/>
      <c r="D36" s="59"/>
      <c r="E36" s="38" t="s">
        <v>18</v>
      </c>
      <c r="F36" s="12">
        <f t="shared" si="27"/>
        <v>2058448.2400000002</v>
      </c>
      <c r="G36" s="12">
        <f t="shared" si="28"/>
        <v>2058448.2400000002</v>
      </c>
      <c r="H36" s="6">
        <f>SUM(H31:H35)</f>
        <v>2058448.2400000002</v>
      </c>
      <c r="I36" s="6">
        <f>SUM(I31:I35)</f>
        <v>0</v>
      </c>
      <c r="J36" s="6">
        <f t="shared" ref="J36:M36" si="32">SUM(J31:J35)</f>
        <v>0</v>
      </c>
      <c r="K36" s="6">
        <f t="shared" si="32"/>
        <v>0</v>
      </c>
      <c r="L36" s="6">
        <f t="shared" si="32"/>
        <v>0</v>
      </c>
      <c r="M36" s="18">
        <f t="shared" si="32"/>
        <v>0</v>
      </c>
      <c r="Z36" s="25"/>
      <c r="AA36" s="26"/>
    </row>
    <row r="37" spans="1:27" ht="43.5" customHeight="1" x14ac:dyDescent="0.25">
      <c r="A37" s="54" t="s">
        <v>15</v>
      </c>
      <c r="B37" s="53" t="s">
        <v>16</v>
      </c>
      <c r="C37" s="53" t="s">
        <v>17</v>
      </c>
      <c r="D37" s="53" t="s">
        <v>48</v>
      </c>
      <c r="E37" s="38" t="s">
        <v>37</v>
      </c>
      <c r="F37" s="12">
        <f t="shared" si="27"/>
        <v>1282078.2360368874</v>
      </c>
      <c r="G37" s="12">
        <f t="shared" si="28"/>
        <v>1282078.2360368874</v>
      </c>
      <c r="H37" s="6">
        <v>558201.05854663206</v>
      </c>
      <c r="I37" s="6">
        <v>252222.51144902478</v>
      </c>
      <c r="J37" s="6">
        <v>416304.27952763048</v>
      </c>
      <c r="K37" s="6">
        <v>55350.386513600009</v>
      </c>
      <c r="L37" s="6">
        <v>0</v>
      </c>
      <c r="M37" s="18"/>
      <c r="N37" s="3">
        <v>1461297.6581344621</v>
      </c>
      <c r="O37" s="3">
        <f>F37-N37</f>
        <v>-179219.42209757469</v>
      </c>
      <c r="Z37" s="26"/>
      <c r="AA37" s="26"/>
    </row>
    <row r="38" spans="1:27" ht="50.25" customHeight="1" x14ac:dyDescent="0.25">
      <c r="A38" s="54"/>
      <c r="B38" s="53"/>
      <c r="C38" s="53"/>
      <c r="D38" s="53"/>
      <c r="E38" s="38" t="s">
        <v>38</v>
      </c>
      <c r="F38" s="12">
        <f t="shared" si="27"/>
        <v>677419.03228238039</v>
      </c>
      <c r="G38" s="12">
        <f>H38+I38+J38+K38+L38</f>
        <v>677419.03228238039</v>
      </c>
      <c r="H38" s="6">
        <v>582224.37092718529</v>
      </c>
      <c r="I38" s="6">
        <v>31570.978374400001</v>
      </c>
      <c r="J38" s="6">
        <v>50507.676580795203</v>
      </c>
      <c r="K38" s="6">
        <v>13116.0064</v>
      </c>
      <c r="L38" s="6"/>
      <c r="M38" s="18"/>
      <c r="N38" s="1">
        <v>3460306.4849658525</v>
      </c>
      <c r="O38" s="3">
        <f>F38-N38</f>
        <v>-2782887.4526834721</v>
      </c>
    </row>
    <row r="39" spans="1:27" ht="50.25" customHeight="1" x14ac:dyDescent="0.25">
      <c r="A39" s="54"/>
      <c r="B39" s="53"/>
      <c r="C39" s="53"/>
      <c r="D39" s="53"/>
      <c r="E39" s="38" t="s">
        <v>62</v>
      </c>
      <c r="F39" s="12">
        <f t="shared" si="27"/>
        <v>2118918.8770287992</v>
      </c>
      <c r="G39" s="12">
        <f>H39+I39+J39+K39+L39</f>
        <v>2118918.8770287992</v>
      </c>
      <c r="H39" s="6">
        <v>118918.877028799</v>
      </c>
      <c r="I39" s="6">
        <v>2000000</v>
      </c>
      <c r="J39" s="6"/>
      <c r="K39" s="6"/>
      <c r="L39" s="6"/>
      <c r="M39" s="18"/>
      <c r="O39" s="3"/>
    </row>
    <row r="40" spans="1:27" ht="16.5" customHeight="1" x14ac:dyDescent="0.25">
      <c r="A40" s="54"/>
      <c r="B40" s="53"/>
      <c r="C40" s="53"/>
      <c r="D40" s="53"/>
      <c r="E40" s="38" t="s">
        <v>18</v>
      </c>
      <c r="F40" s="12">
        <f>G40+M40</f>
        <v>1959497.2683192678</v>
      </c>
      <c r="G40" s="12">
        <f>H40+I40+J40+K40+L40</f>
        <v>1959497.2683192678</v>
      </c>
      <c r="H40" s="6">
        <f>SUM(H37:H38)</f>
        <v>1140425.4294738173</v>
      </c>
      <c r="I40" s="6">
        <f>SUM(I37:I38)</f>
        <v>283793.48982342478</v>
      </c>
      <c r="J40" s="6">
        <f>SUM(J37:J38)</f>
        <v>466811.95610842569</v>
      </c>
      <c r="K40" s="6">
        <f>SUM(K37:K38)</f>
        <v>68466.392913600008</v>
      </c>
      <c r="L40" s="6">
        <f>SUM(L37:L38)</f>
        <v>0</v>
      </c>
      <c r="M40" s="18">
        <f t="shared" ref="M40" si="33">SUM(M37:M38)</f>
        <v>0</v>
      </c>
      <c r="O40" s="3"/>
    </row>
    <row r="41" spans="1:27" ht="31.5" x14ac:dyDescent="0.25">
      <c r="A41" s="54"/>
      <c r="B41" s="53"/>
      <c r="C41" s="53"/>
      <c r="D41" s="53" t="s">
        <v>19</v>
      </c>
      <c r="E41" s="38" t="s">
        <v>37</v>
      </c>
      <c r="F41" s="12">
        <f t="shared" si="27"/>
        <v>2649660.3264294933</v>
      </c>
      <c r="G41" s="12">
        <f t="shared" si="28"/>
        <v>2649660.3264294933</v>
      </c>
      <c r="H41" s="6">
        <v>115079.31831712337</v>
      </c>
      <c r="I41" s="6">
        <v>462391.08970666665</v>
      </c>
      <c r="J41" s="6">
        <v>951713.54437881429</v>
      </c>
      <c r="K41" s="6">
        <v>1120476.374026889</v>
      </c>
      <c r="L41" s="6"/>
      <c r="M41" s="18">
        <v>0</v>
      </c>
      <c r="N41" s="1">
        <v>2571127.6848811535</v>
      </c>
      <c r="O41" s="3">
        <f>F41-N41</f>
        <v>78532.641548339743</v>
      </c>
    </row>
    <row r="42" spans="1:27" ht="42.75" customHeight="1" x14ac:dyDescent="0.25">
      <c r="A42" s="54"/>
      <c r="B42" s="53"/>
      <c r="C42" s="53"/>
      <c r="D42" s="53"/>
      <c r="E42" s="38" t="s">
        <v>38</v>
      </c>
      <c r="F42" s="12">
        <f t="shared" si="27"/>
        <v>2063562.4332991135</v>
      </c>
      <c r="G42" s="12">
        <f t="shared" si="28"/>
        <v>2063562.4332991135</v>
      </c>
      <c r="H42" s="6">
        <v>99750.971773810044</v>
      </c>
      <c r="I42" s="6">
        <v>20586.453300000001</v>
      </c>
      <c r="J42" s="6">
        <v>764005.99227586575</v>
      </c>
      <c r="K42" s="6">
        <v>1179219.0159494376</v>
      </c>
      <c r="L42" s="6"/>
      <c r="M42" s="18"/>
      <c r="N42" s="1">
        <v>2593127.0484903664</v>
      </c>
      <c r="O42" s="3">
        <f>F42-N42</f>
        <v>-529564.6151912529</v>
      </c>
    </row>
    <row r="43" spans="1:27" ht="13.5" customHeight="1" x14ac:dyDescent="0.25">
      <c r="A43" s="54"/>
      <c r="B43" s="53"/>
      <c r="C43" s="53"/>
      <c r="D43" s="53"/>
      <c r="E43" s="38" t="s">
        <v>18</v>
      </c>
      <c r="F43" s="12">
        <f t="shared" si="27"/>
        <v>4713222.7597286068</v>
      </c>
      <c r="G43" s="12">
        <f t="shared" si="28"/>
        <v>4713222.7597286068</v>
      </c>
      <c r="H43" s="6">
        <f t="shared" ref="H43:M43" si="34">SUM(H41:H42)</f>
        <v>214830.29009093341</v>
      </c>
      <c r="I43" s="6">
        <f t="shared" si="34"/>
        <v>482977.54300666664</v>
      </c>
      <c r="J43" s="6">
        <f t="shared" si="34"/>
        <v>1715719.53665468</v>
      </c>
      <c r="K43" s="6">
        <f t="shared" si="34"/>
        <v>2299695.3899763264</v>
      </c>
      <c r="L43" s="6">
        <f t="shared" si="34"/>
        <v>0</v>
      </c>
      <c r="M43" s="18">
        <f t="shared" si="34"/>
        <v>0</v>
      </c>
      <c r="O43" s="3"/>
    </row>
    <row r="44" spans="1:27" ht="72" customHeight="1" x14ac:dyDescent="0.25">
      <c r="A44" s="54"/>
      <c r="B44" s="53"/>
      <c r="C44" s="53"/>
      <c r="D44" s="53" t="s">
        <v>47</v>
      </c>
      <c r="E44" s="38" t="s">
        <v>37</v>
      </c>
      <c r="F44" s="12">
        <f t="shared" si="27"/>
        <v>84279</v>
      </c>
      <c r="G44" s="12">
        <f t="shared" si="28"/>
        <v>84279</v>
      </c>
      <c r="H44" s="6">
        <v>20131</v>
      </c>
      <c r="I44" s="6">
        <v>21105</v>
      </c>
      <c r="J44" s="6">
        <v>21038</v>
      </c>
      <c r="K44" s="6">
        <v>22005</v>
      </c>
      <c r="L44" s="6"/>
      <c r="M44" s="18"/>
      <c r="N44" s="1">
        <v>120419</v>
      </c>
      <c r="O44" s="3">
        <f>F44-N44</f>
        <v>-36140</v>
      </c>
    </row>
    <row r="45" spans="1:27" ht="78.75" customHeight="1" x14ac:dyDescent="0.25">
      <c r="A45" s="54"/>
      <c r="B45" s="53"/>
      <c r="C45" s="53"/>
      <c r="D45" s="53"/>
      <c r="E45" s="38" t="s">
        <v>38</v>
      </c>
      <c r="F45" s="12">
        <f t="shared" si="27"/>
        <v>152841</v>
      </c>
      <c r="G45" s="12">
        <f t="shared" si="28"/>
        <v>152841</v>
      </c>
      <c r="H45" s="6">
        <v>41450</v>
      </c>
      <c r="I45" s="6">
        <v>41459</v>
      </c>
      <c r="J45" s="6">
        <v>36542.5</v>
      </c>
      <c r="K45" s="6">
        <v>33389.5</v>
      </c>
      <c r="L45" s="6"/>
      <c r="M45" s="18">
        <v>0</v>
      </c>
      <c r="N45" s="1">
        <v>273432</v>
      </c>
      <c r="O45" s="3">
        <f>F45-N45</f>
        <v>-120591</v>
      </c>
    </row>
    <row r="46" spans="1:27" ht="173.25" x14ac:dyDescent="0.25">
      <c r="A46" s="54"/>
      <c r="B46" s="53"/>
      <c r="C46" s="53"/>
      <c r="D46" s="11" t="s">
        <v>49</v>
      </c>
      <c r="E46" s="38" t="s">
        <v>38</v>
      </c>
      <c r="F46" s="12">
        <f t="shared" si="27"/>
        <v>193295.51445017231</v>
      </c>
      <c r="G46" s="12">
        <f t="shared" si="28"/>
        <v>193295.51445017231</v>
      </c>
      <c r="H46" s="6">
        <v>167593.34305617231</v>
      </c>
      <c r="I46" s="6">
        <v>25702.171394000001</v>
      </c>
      <c r="J46" s="6"/>
      <c r="K46" s="6"/>
      <c r="L46" s="6"/>
      <c r="M46" s="18"/>
      <c r="N46" s="3"/>
    </row>
    <row r="47" spans="1:27" ht="126" customHeight="1" x14ac:dyDescent="0.25">
      <c r="A47" s="54"/>
      <c r="B47" s="41" t="s">
        <v>20</v>
      </c>
      <c r="C47" s="41" t="s">
        <v>17</v>
      </c>
      <c r="D47" s="38" t="s">
        <v>48</v>
      </c>
      <c r="E47" s="38" t="s">
        <v>38</v>
      </c>
      <c r="F47" s="12">
        <f t="shared" si="27"/>
        <v>7710413.1133824829</v>
      </c>
      <c r="G47" s="12">
        <f t="shared" si="28"/>
        <v>5414955.113382481</v>
      </c>
      <c r="H47" s="6">
        <v>1609621.6227840004</v>
      </c>
      <c r="I47" s="6">
        <v>662510.00177280023</v>
      </c>
      <c r="J47" s="6">
        <v>598075.06995360018</v>
      </c>
      <c r="K47" s="6">
        <v>878447.70345448016</v>
      </c>
      <c r="L47" s="6">
        <v>1666300.7154176002</v>
      </c>
      <c r="M47" s="18">
        <v>2295458.0000000019</v>
      </c>
      <c r="N47" s="3"/>
    </row>
    <row r="48" spans="1:27" ht="163.5" hidden="1" customHeight="1" x14ac:dyDescent="0.25">
      <c r="A48" s="54"/>
      <c r="B48" s="41"/>
      <c r="C48" s="41"/>
      <c r="D48" s="38" t="s">
        <v>47</v>
      </c>
      <c r="E48" s="38" t="s">
        <v>38</v>
      </c>
      <c r="F48" s="6">
        <f>G48+M48</f>
        <v>0</v>
      </c>
      <c r="G48" s="12">
        <f t="shared" si="28"/>
        <v>0</v>
      </c>
      <c r="H48" s="6">
        <v>0</v>
      </c>
      <c r="I48" s="6">
        <v>0</v>
      </c>
      <c r="J48" s="6">
        <v>0</v>
      </c>
      <c r="K48" s="6"/>
      <c r="L48" s="6"/>
      <c r="M48" s="18">
        <v>0</v>
      </c>
      <c r="N48" s="3"/>
    </row>
    <row r="49" spans="1:14" ht="15.75" x14ac:dyDescent="0.25">
      <c r="A49" s="54"/>
      <c r="B49" s="52" t="s">
        <v>27</v>
      </c>
      <c r="C49" s="52"/>
      <c r="D49" s="52"/>
      <c r="E49" s="52"/>
      <c r="F49" s="6">
        <f>G49+M49</f>
        <v>4016017.5624663807</v>
      </c>
      <c r="G49" s="12">
        <f t="shared" si="28"/>
        <v>4016017.5624663807</v>
      </c>
      <c r="H49" s="6">
        <f t="shared" ref="H49:I49" si="35">H37+H41+H44</f>
        <v>693411.3768637554</v>
      </c>
      <c r="I49" s="6">
        <f t="shared" si="35"/>
        <v>735718.60115569143</v>
      </c>
      <c r="J49" s="6">
        <f>J37+J41+J44</f>
        <v>1389055.8239064447</v>
      </c>
      <c r="K49" s="6">
        <f t="shared" ref="K49:L49" si="36">K37+K41+K44</f>
        <v>1197831.7605404891</v>
      </c>
      <c r="L49" s="6">
        <f t="shared" si="36"/>
        <v>0</v>
      </c>
      <c r="M49" s="18">
        <f>M37+M41+M44</f>
        <v>0</v>
      </c>
      <c r="N49" s="3"/>
    </row>
    <row r="50" spans="1:14" ht="15.75" x14ac:dyDescent="0.25">
      <c r="A50" s="54"/>
      <c r="B50" s="52" t="s">
        <v>28</v>
      </c>
      <c r="C50" s="52"/>
      <c r="D50" s="52"/>
      <c r="E50" s="52"/>
      <c r="F50" s="6">
        <f>G50+M50</f>
        <v>10797531.093414148</v>
      </c>
      <c r="G50" s="12">
        <f t="shared" si="28"/>
        <v>8502073.0934141465</v>
      </c>
      <c r="H50" s="6">
        <f t="shared" ref="H50:M50" si="37">H38+H42+H45+H46+H47+H48</f>
        <v>2500640.308541168</v>
      </c>
      <c r="I50" s="6">
        <f t="shared" si="37"/>
        <v>781828.60484120017</v>
      </c>
      <c r="J50" s="6">
        <f t="shared" si="37"/>
        <v>1449131.2388102612</v>
      </c>
      <c r="K50" s="6">
        <f t="shared" ref="K50:L50" si="38">K38+K42+K45+K46+K47+K48</f>
        <v>2104172.2258039177</v>
      </c>
      <c r="L50" s="6">
        <f t="shared" si="38"/>
        <v>1666300.7154176002</v>
      </c>
      <c r="M50" s="18">
        <f t="shared" si="37"/>
        <v>2295458.0000000019</v>
      </c>
    </row>
    <row r="51" spans="1:14" ht="17.25" customHeight="1" x14ac:dyDescent="0.25">
      <c r="A51" s="54"/>
      <c r="B51" s="52" t="s">
        <v>26</v>
      </c>
      <c r="C51" s="52"/>
      <c r="D51" s="52"/>
      <c r="E51" s="52"/>
      <c r="F51" s="6">
        <f>SUM(F49:F50)</f>
        <v>14813548.655880529</v>
      </c>
      <c r="G51" s="12">
        <f t="shared" si="28"/>
        <v>12518090.655880526</v>
      </c>
      <c r="H51" s="6">
        <f t="shared" ref="H51:M51" si="39">SUM(H49:H50)</f>
        <v>3194051.6854049233</v>
      </c>
      <c r="I51" s="6">
        <f t="shared" si="39"/>
        <v>1517547.2059968915</v>
      </c>
      <c r="J51" s="6">
        <f>SUM(J49:J50)</f>
        <v>2838187.0627167057</v>
      </c>
      <c r="K51" s="6">
        <f t="shared" ref="K51:L51" si="40">SUM(K49:K50)</f>
        <v>3302003.9863444068</v>
      </c>
      <c r="L51" s="6">
        <f t="shared" si="40"/>
        <v>1666300.7154176002</v>
      </c>
      <c r="M51" s="18">
        <f t="shared" si="39"/>
        <v>2295458.0000000019</v>
      </c>
    </row>
    <row r="52" spans="1:14" ht="115.5" customHeight="1" x14ac:dyDescent="0.25">
      <c r="A52" s="37" t="s">
        <v>21</v>
      </c>
      <c r="B52" s="38" t="s">
        <v>43</v>
      </c>
      <c r="C52" s="38" t="s">
        <v>22</v>
      </c>
      <c r="D52" s="38" t="s">
        <v>23</v>
      </c>
      <c r="E52" s="38" t="s">
        <v>40</v>
      </c>
      <c r="F52" s="6">
        <f>G52+M52</f>
        <v>37413.904000000002</v>
      </c>
      <c r="G52" s="6">
        <f>H52+I52+J52+K52+L52</f>
        <v>27292.904000000002</v>
      </c>
      <c r="H52" s="6">
        <v>22390.2</v>
      </c>
      <c r="I52" s="6">
        <v>724.70399999999995</v>
      </c>
      <c r="J52" s="6">
        <v>4178</v>
      </c>
      <c r="K52" s="6"/>
      <c r="L52" s="6"/>
      <c r="M52" s="18">
        <v>10121</v>
      </c>
    </row>
    <row r="53" spans="1:14" ht="63" x14ac:dyDescent="0.25">
      <c r="A53" s="37" t="s">
        <v>15</v>
      </c>
      <c r="B53" s="38" t="s">
        <v>42</v>
      </c>
      <c r="C53" s="38" t="s">
        <v>25</v>
      </c>
      <c r="D53" s="38" t="s">
        <v>23</v>
      </c>
      <c r="E53" s="38" t="s">
        <v>41</v>
      </c>
      <c r="F53" s="6">
        <f t="shared" ref="F53:F54" si="41">G53+M53</f>
        <v>800000</v>
      </c>
      <c r="G53" s="6">
        <f t="shared" ref="G53:G54" si="42">H53+I53+J53+K53+L53</f>
        <v>800000</v>
      </c>
      <c r="H53" s="6">
        <v>0</v>
      </c>
      <c r="I53" s="6"/>
      <c r="J53" s="6">
        <v>0</v>
      </c>
      <c r="K53" s="6">
        <v>800000</v>
      </c>
      <c r="L53" s="6"/>
      <c r="M53" s="18"/>
    </row>
    <row r="54" spans="1:14" ht="120" customHeight="1" thickBot="1" x14ac:dyDescent="0.3">
      <c r="A54" s="15" t="s">
        <v>15</v>
      </c>
      <c r="B54" s="14" t="s">
        <v>45</v>
      </c>
      <c r="C54" s="14" t="s">
        <v>24</v>
      </c>
      <c r="D54" s="14" t="s">
        <v>23</v>
      </c>
      <c r="E54" s="14" t="s">
        <v>39</v>
      </c>
      <c r="F54" s="34">
        <f t="shared" si="41"/>
        <v>24968588.869999997</v>
      </c>
      <c r="G54" s="34">
        <f t="shared" si="42"/>
        <v>7067361.9699999988</v>
      </c>
      <c r="H54" s="48">
        <v>1510254.66</v>
      </c>
      <c r="I54" s="48">
        <v>1736993.5</v>
      </c>
      <c r="J54" s="48">
        <v>1366937.3699999996</v>
      </c>
      <c r="K54" s="48">
        <v>1187907.44</v>
      </c>
      <c r="L54" s="48">
        <v>1265269</v>
      </c>
      <c r="M54" s="49">
        <v>17901226.899999999</v>
      </c>
    </row>
    <row r="56" spans="1:14" x14ac:dyDescent="0.25">
      <c r="F56" s="3"/>
    </row>
    <row r="57" spans="1:14" ht="20.25" x14ac:dyDescent="0.3">
      <c r="A57" s="21" t="s">
        <v>57</v>
      </c>
      <c r="B57" s="21"/>
      <c r="I57" s="21" t="s">
        <v>52</v>
      </c>
      <c r="J57" s="21"/>
      <c r="K57" s="21"/>
      <c r="L57" s="21"/>
    </row>
    <row r="58" spans="1:14" ht="20.25" x14ac:dyDescent="0.3">
      <c r="B58" s="21"/>
      <c r="I58" s="21" t="s">
        <v>53</v>
      </c>
      <c r="J58" s="21"/>
      <c r="K58" s="21"/>
      <c r="L58" s="21"/>
    </row>
    <row r="60" spans="1:14" ht="20.25" x14ac:dyDescent="0.3">
      <c r="A60" s="50" t="s">
        <v>56</v>
      </c>
      <c r="B60" s="50"/>
      <c r="C60" s="50"/>
      <c r="D60" s="22"/>
      <c r="E60" s="22"/>
      <c r="I60" s="51" t="s">
        <v>54</v>
      </c>
      <c r="J60" s="51"/>
      <c r="K60" s="51"/>
      <c r="L60" s="51"/>
      <c r="M60" s="51"/>
    </row>
    <row r="62" spans="1:14" x14ac:dyDescent="0.25">
      <c r="F62" s="3"/>
      <c r="G62" s="3"/>
      <c r="H62" s="3"/>
      <c r="I62" s="3"/>
      <c r="J62" s="3"/>
      <c r="K62" s="3"/>
      <c r="L62" s="3"/>
      <c r="M62" s="3"/>
    </row>
    <row r="64" spans="1:14" x14ac:dyDescent="0.25">
      <c r="F64" s="40"/>
      <c r="G64" s="40"/>
      <c r="H64" s="40"/>
      <c r="I64" s="40"/>
      <c r="J64" s="40"/>
      <c r="K64" s="40"/>
      <c r="L64" s="40"/>
      <c r="M64" s="40"/>
    </row>
    <row r="65" spans="6:13" x14ac:dyDescent="0.25">
      <c r="F65" s="3"/>
      <c r="G65" s="3"/>
      <c r="H65" s="3"/>
      <c r="I65" s="3"/>
      <c r="J65" s="3"/>
      <c r="K65" s="3"/>
      <c r="L65" s="40"/>
      <c r="M65" s="3"/>
    </row>
    <row r="79" spans="6:13" ht="27" customHeight="1" x14ac:dyDescent="0.25"/>
    <row r="82" ht="20.25" customHeight="1" x14ac:dyDescent="0.25"/>
  </sheetData>
  <mergeCells count="41">
    <mergeCell ref="H3:M3"/>
    <mergeCell ref="A5:M5"/>
    <mergeCell ref="B10:B13"/>
    <mergeCell ref="A10:A13"/>
    <mergeCell ref="C10:C13"/>
    <mergeCell ref="E10:E13"/>
    <mergeCell ref="A7:A9"/>
    <mergeCell ref="B7:B9"/>
    <mergeCell ref="C7:C9"/>
    <mergeCell ref="D7:D9"/>
    <mergeCell ref="E7:E9"/>
    <mergeCell ref="F8:F9"/>
    <mergeCell ref="G8:G9"/>
    <mergeCell ref="H8:L8"/>
    <mergeCell ref="F7:M7"/>
    <mergeCell ref="A15:A22"/>
    <mergeCell ref="A23:E23"/>
    <mergeCell ref="D15:D22"/>
    <mergeCell ref="B31:B36"/>
    <mergeCell ref="C31:C36"/>
    <mergeCell ref="D31:D36"/>
    <mergeCell ref="D24:M24"/>
    <mergeCell ref="A24:C24"/>
    <mergeCell ref="D25:D30"/>
    <mergeCell ref="C25:C30"/>
    <mergeCell ref="B25:B30"/>
    <mergeCell ref="A25:A30"/>
    <mergeCell ref="A31:A36"/>
    <mergeCell ref="C15:C22"/>
    <mergeCell ref="B15:B22"/>
    <mergeCell ref="A60:C60"/>
    <mergeCell ref="I60:M60"/>
    <mergeCell ref="B49:E49"/>
    <mergeCell ref="B50:E50"/>
    <mergeCell ref="B37:B46"/>
    <mergeCell ref="C37:C46"/>
    <mergeCell ref="D37:D40"/>
    <mergeCell ref="D41:D43"/>
    <mergeCell ref="A37:A51"/>
    <mergeCell ref="B51:E51"/>
    <mergeCell ref="D44:D45"/>
  </mergeCells>
  <pageMargins left="0" right="0" top="0" bottom="0" header="0.31496062992125984" footer="0.31496062992125984"/>
  <pageSetup paperSize="9" scale="59" orientation="landscape" r:id="rId1"/>
  <rowBreaks count="1" manualBreakCount="1">
    <brk id="3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 15 сводная</vt:lpstr>
      <vt:lpstr>Лист3</vt:lpstr>
      <vt:lpstr>' 15 сводная'!Заголовки_для_печати</vt:lpstr>
      <vt:lpstr>' 15 сводная'!Область_печати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2025-04-02T11:38:55Z</dcterms:modified>
</cp:coreProperties>
</file>