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 15 сводная" sheetId="2" r:id="rId1"/>
    <sheet name="Лист3" sheetId="3" r:id="rId2"/>
  </sheets>
  <definedNames>
    <definedName name="_xlnm.Print_Titles" localSheetId="0">' 15 сводная'!$7:$9</definedName>
    <definedName name="_xlnm.Print_Area" localSheetId="0">' 15 сводная'!$A$2:$M$61</definedName>
  </definedNames>
  <calcPr calcId="145621"/>
</workbook>
</file>

<file path=xl/calcChain.xml><?xml version="1.0" encoding="utf-8"?>
<calcChain xmlns="http://schemas.openxmlformats.org/spreadsheetml/2006/main">
  <c r="I42" i="2" l="1"/>
  <c r="G53" i="2" l="1"/>
  <c r="F53" i="2" s="1"/>
  <c r="G51" i="2" l="1"/>
  <c r="G52" i="2" l="1"/>
  <c r="F51" i="2"/>
  <c r="G43" i="2"/>
  <c r="F43" i="2" s="1"/>
  <c r="G44" i="2"/>
  <c r="G45" i="2"/>
  <c r="G46" i="2"/>
  <c r="G47" i="2"/>
  <c r="F47" i="2" s="1"/>
  <c r="H49" i="2"/>
  <c r="H48" i="2"/>
  <c r="G40" i="2"/>
  <c r="F40" i="2" s="1"/>
  <c r="G41" i="2"/>
  <c r="F41" i="2" s="1"/>
  <c r="M39" i="2"/>
  <c r="L39" i="2"/>
  <c r="K39" i="2"/>
  <c r="J39" i="2"/>
  <c r="I39" i="2"/>
  <c r="H39" i="2"/>
  <c r="G38" i="2"/>
  <c r="G37" i="2"/>
  <c r="G35" i="2"/>
  <c r="G34" i="2"/>
  <c r="G33" i="2"/>
  <c r="G32" i="2"/>
  <c r="G31" i="2"/>
  <c r="K36" i="2"/>
  <c r="I36" i="2"/>
  <c r="H36" i="2"/>
  <c r="G25" i="2"/>
  <c r="F25" i="2" s="1"/>
  <c r="G29" i="2"/>
  <c r="F29" i="2" s="1"/>
  <c r="G28" i="2"/>
  <c r="F28" i="2" s="1"/>
  <c r="G27" i="2"/>
  <c r="F27" i="2" s="1"/>
  <c r="G26" i="2"/>
  <c r="F26" i="2" s="1"/>
  <c r="K30" i="2"/>
  <c r="J30" i="2"/>
  <c r="J12" i="2" s="1"/>
  <c r="I30" i="2"/>
  <c r="I12" i="2" s="1"/>
  <c r="H30" i="2"/>
  <c r="H12" i="2" s="1"/>
  <c r="K12" i="2"/>
  <c r="I49" i="2"/>
  <c r="J49" i="2"/>
  <c r="K49" i="2"/>
  <c r="L49" i="2"/>
  <c r="M49" i="2"/>
  <c r="I48" i="2"/>
  <c r="J48" i="2"/>
  <c r="K48" i="2"/>
  <c r="L48" i="2"/>
  <c r="M48" i="2"/>
  <c r="H42" i="2"/>
  <c r="J42" i="2"/>
  <c r="K42" i="2"/>
  <c r="L42" i="2"/>
  <c r="M42" i="2"/>
  <c r="G42" i="2" l="1"/>
  <c r="F42" i="2"/>
  <c r="M50" i="2"/>
  <c r="M13" i="2" s="1"/>
  <c r="H50" i="2"/>
  <c r="H13" i="2" s="1"/>
  <c r="G48" i="2"/>
  <c r="F48" i="2" s="1"/>
  <c r="G39" i="2"/>
  <c r="G36" i="2"/>
  <c r="G30" i="2"/>
  <c r="J50" i="2"/>
  <c r="J13" i="2" s="1"/>
  <c r="L50" i="2"/>
  <c r="L13" i="2" s="1"/>
  <c r="K50" i="2"/>
  <c r="K13" i="2" s="1"/>
  <c r="I50" i="2"/>
  <c r="I13" i="2" s="1"/>
  <c r="F30" i="2"/>
  <c r="F12" i="2" s="1"/>
  <c r="G50" i="2" l="1"/>
  <c r="G13" i="2" s="1"/>
  <c r="G22" i="2" l="1"/>
  <c r="G21" i="2"/>
  <c r="G18" i="2"/>
  <c r="G16" i="2"/>
  <c r="J36" i="2"/>
  <c r="L36" i="2"/>
  <c r="M36" i="2"/>
  <c r="L30" i="2"/>
  <c r="L12" i="2" s="1"/>
  <c r="G12" i="2" s="1"/>
  <c r="M30" i="2"/>
  <c r="M12" i="2" s="1"/>
  <c r="H22" i="2"/>
  <c r="I22" i="2"/>
  <c r="J22" i="2"/>
  <c r="K22" i="2"/>
  <c r="L22" i="2"/>
  <c r="M22" i="2"/>
  <c r="H21" i="2"/>
  <c r="I21" i="2"/>
  <c r="J21" i="2"/>
  <c r="K21" i="2"/>
  <c r="L21" i="2"/>
  <c r="M21" i="2"/>
  <c r="G20" i="2"/>
  <c r="H20" i="2"/>
  <c r="I20" i="2"/>
  <c r="J20" i="2"/>
  <c r="K20" i="2"/>
  <c r="L20" i="2"/>
  <c r="M20" i="2"/>
  <c r="G19" i="2"/>
  <c r="H19" i="2"/>
  <c r="I19" i="2"/>
  <c r="J19" i="2"/>
  <c r="K19" i="2"/>
  <c r="L19" i="2"/>
  <c r="M19" i="2"/>
  <c r="F19" i="2"/>
  <c r="H18" i="2"/>
  <c r="I18" i="2"/>
  <c r="J18" i="2"/>
  <c r="K18" i="2"/>
  <c r="L18" i="2"/>
  <c r="M18" i="2"/>
  <c r="M17" i="2"/>
  <c r="M16" i="2"/>
  <c r="L17" i="2"/>
  <c r="J17" i="2"/>
  <c r="H17" i="2"/>
  <c r="I17" i="2"/>
  <c r="K17" i="2"/>
  <c r="H16" i="2"/>
  <c r="I16" i="2"/>
  <c r="J16" i="2"/>
  <c r="J15" i="2" s="1"/>
  <c r="K16" i="2"/>
  <c r="L16" i="2"/>
  <c r="I15" i="2" l="1"/>
  <c r="L15" i="2"/>
  <c r="H15" i="2"/>
  <c r="M15" i="2"/>
  <c r="K15" i="2"/>
  <c r="I23" i="2"/>
  <c r="I11" i="2"/>
  <c r="H23" i="2"/>
  <c r="H11" i="2"/>
  <c r="H10" i="2" s="1"/>
  <c r="F34" i="2" l="1"/>
  <c r="F21" i="2" s="1"/>
  <c r="F35" i="2" l="1"/>
  <c r="F22" i="2" s="1"/>
  <c r="F44" i="2"/>
  <c r="F45" i="2"/>
  <c r="F52" i="2" l="1"/>
  <c r="F20" i="2" s="1"/>
  <c r="F37" i="2" l="1"/>
  <c r="O37" i="2" l="1"/>
  <c r="G49" i="2" l="1"/>
  <c r="G17" i="2" s="1"/>
  <c r="G15" i="2" s="1"/>
  <c r="L23" i="2"/>
  <c r="K23" i="2"/>
  <c r="J23" i="2"/>
  <c r="G23" i="2" l="1"/>
  <c r="F49" i="2"/>
  <c r="F50" i="2" s="1"/>
  <c r="F13" i="2" s="1"/>
  <c r="N16" i="2"/>
  <c r="O43" i="2"/>
  <c r="O44" i="2"/>
  <c r="F46" i="2" l="1"/>
  <c r="O41" i="2"/>
  <c r="N21" i="2"/>
  <c r="M23" i="2" l="1"/>
  <c r="F23" i="2" s="1"/>
  <c r="F31" i="2" l="1"/>
  <c r="F16" i="2" l="1"/>
  <c r="N20" i="2"/>
  <c r="J11" i="2"/>
  <c r="K11" i="2"/>
  <c r="L11" i="2"/>
  <c r="M11" i="2"/>
  <c r="G11" i="2" l="1"/>
  <c r="G10" i="2" s="1"/>
  <c r="N19" i="2"/>
  <c r="N17" i="2"/>
  <c r="F38" i="2"/>
  <c r="F39" i="2" s="1"/>
  <c r="F33" i="2"/>
  <c r="F18" i="2" s="1"/>
  <c r="F32" i="2"/>
  <c r="F36" i="2" l="1"/>
  <c r="F11" i="2" s="1"/>
  <c r="F17" i="2"/>
  <c r="F15" i="2" s="1"/>
  <c r="O38" i="2"/>
  <c r="M10" i="2"/>
  <c r="J10" i="2"/>
  <c r="I10" i="2"/>
  <c r="K10" i="2"/>
  <c r="L10" i="2"/>
  <c r="O40" i="2" l="1"/>
  <c r="S15" i="2"/>
  <c r="P15" i="2"/>
  <c r="Q15" i="2"/>
  <c r="R15" i="2"/>
  <c r="O15" i="2"/>
  <c r="N15" i="2" l="1"/>
  <c r="N18" i="2"/>
  <c r="F10" i="2"/>
  <c r="T15" i="2" l="1"/>
</calcChain>
</file>

<file path=xl/sharedStrings.xml><?xml version="1.0" encoding="utf-8"?>
<sst xmlns="http://schemas.openxmlformats.org/spreadsheetml/2006/main" count="100" uniqueCount="66">
  <si>
    <t>2028-2041</t>
  </si>
  <si>
    <t>II этап</t>
  </si>
  <si>
    <t>I этап</t>
  </si>
  <si>
    <t>Статус</t>
  </si>
  <si>
    <t>Наименование программы</t>
  </si>
  <si>
    <t>Наименование ответственного исполнителя</t>
  </si>
  <si>
    <t>Источники финансирования</t>
  </si>
  <si>
    <t>Расходы по финансированию по годам реализации программы, тыс. руб.с НДС</t>
  </si>
  <si>
    <t>Итого</t>
  </si>
  <si>
    <t>Итого I этап 2023-2027</t>
  </si>
  <si>
    <t>Всего</t>
  </si>
  <si>
    <t>Муниципальная программа городчкого округа город Воронеж</t>
  </si>
  <si>
    <t>Обеспечение коммунальными услугами населения городского округа город Воронеж</t>
  </si>
  <si>
    <t>Управление ЖКХ, Управление строительной политики</t>
  </si>
  <si>
    <t>Городской бюджет</t>
  </si>
  <si>
    <t>Региональная комплексная программа</t>
  </si>
  <si>
    <t>Перспективный план капитального строительсва объектов на период 2023-2027</t>
  </si>
  <si>
    <t>Областной бюджет</t>
  </si>
  <si>
    <t>Инвестиционная программа</t>
  </si>
  <si>
    <t>Инвестиционная программа ООО "РВК-Воронеж" на 2019-2028 гг.</t>
  </si>
  <si>
    <t>ООО "РВК-Воронеж"</t>
  </si>
  <si>
    <t>Итого:</t>
  </si>
  <si>
    <t>индивидуальная плата за подключение (ИПЗП)</t>
  </si>
  <si>
    <t>Инвестиционная программа ООО "РВК-Воронеж" на 2023-2070 гг. "Мероприятия по созданию, модернизации и реконструкции Левобережных очистных сооружений г. Воронеж "</t>
  </si>
  <si>
    <t>Региональная программа</t>
  </si>
  <si>
    <t>ОАО "Газпром газораспределение Воронеж"</t>
  </si>
  <si>
    <t>Инвестиционная составляющая в тарифе</t>
  </si>
  <si>
    <t>ООО "Квадра"</t>
  </si>
  <si>
    <t>«Россети Центр» «Воронежэнерго»</t>
  </si>
  <si>
    <t>Всего итого:</t>
  </si>
  <si>
    <t>Итого водоснабжение:</t>
  </si>
  <si>
    <t>Итого водоотведение:</t>
  </si>
  <si>
    <t>Система теплоснабжения</t>
  </si>
  <si>
    <t>внебюджетные источники</t>
  </si>
  <si>
    <t>бюджет городского округа</t>
  </si>
  <si>
    <t>областной бюджет</t>
  </si>
  <si>
    <t>всего, в том числе</t>
  </si>
  <si>
    <t>Управление Жилищно-коммунального хозяйства</t>
  </si>
  <si>
    <t>Комплексное развитие систем коммунальной инфраструктуры городского округа город Воронеж</t>
  </si>
  <si>
    <t>Комплексная программа</t>
  </si>
  <si>
    <t>система водоснабжения</t>
  </si>
  <si>
    <t>система водоотведения</t>
  </si>
  <si>
    <t>система теплоснабжения</t>
  </si>
  <si>
    <t xml:space="preserve"> система газоснабжения</t>
  </si>
  <si>
    <t>система электроснабжения</t>
  </si>
  <si>
    <t xml:space="preserve">Инвестиционная программа ПАО «Россети Центр» 
на 2023 – 2027 годы </t>
  </si>
  <si>
    <t>Региональная программа газификации жилищно-коммунального хозяйства, промышленных и иных организаций Воронежской области на 2023 - 2031 годы</t>
  </si>
  <si>
    <t>Виды коммунальных услуг</t>
  </si>
  <si>
    <t xml:space="preserve">ИНВЕСТИЦИОННАЯ ПРОГРАММА филиала АО «Квадра» - «Воронежская генерация» на 2024-2028 г. (ПП ТЭЦ-1, ПП ТЭЦ-2, ПП Тепловые сети) </t>
  </si>
  <si>
    <t>Система поверхностных стоков</t>
  </si>
  <si>
    <t xml:space="preserve">капитальные вложения в объекты основных средств и нематериальные активы регулируемых организаций </t>
  </si>
  <si>
    <t>Инвестиционная составляющая, собственные средства (в том числе кредитные средства)</t>
  </si>
  <si>
    <t>за
счёт платы за нарушение нормативов по объему и (или) составу сточных вод и за счет
платы за негативное воздействие на ЦСВ</t>
  </si>
  <si>
    <t>всего, в том числе:</t>
  </si>
  <si>
    <t>Комплексное развитие систем коммунальной инфраструктуры городского округа город Воронеж на период до 2041 года</t>
  </si>
  <si>
    <t>Управление ЖКХ, управление строительной политики, управление Дорожной политики</t>
  </si>
  <si>
    <t>Председатель Воронежской</t>
  </si>
  <si>
    <t>городской Думы</t>
  </si>
  <si>
    <t>В.Ф. Ходырев</t>
  </si>
  <si>
    <t>Система инженерной инфраструктуры</t>
  </si>
  <si>
    <t xml:space="preserve">«Ресурсное обеспечение и прогнозная (справочная) оценка расходов областного бюджета и бюджета городского округа город Воронеж, внебюджетных источников на реализацию мероприятий программы Комплексного развития систем коммунальной инфраструктуры городского округа город Воронеж на период до 2041 года
</t>
  </si>
  <si>
    <t>Приложение №15 к Программе
комплексного развития систем коммунальной инфраструктуры городского округа город Воронеж на период до 2041 года</t>
  </si>
  <si>
    <t xml:space="preserve">Временно исполняющий обязанности  </t>
  </si>
  <si>
    <t xml:space="preserve">главы городского округа город Воронеж </t>
  </si>
  <si>
    <t xml:space="preserve">С.А.Петрин   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</si>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</sst>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43" fontId="0" fillId="0" borderId="0" xfId="0" applyNumberFormat="1" applyFill="1"/>
    <xf numFmtId="43" fontId="2" fillId="0" borderId="6" xfId="1" applyFont="1" applyFill="1" applyBorder="1" applyAlignment="1">
      <alignment horizontal="center" vertical="center" wrapText="1"/>
    </xf>
    <xf numFmtId="43" fontId="6" fillId="0" borderId="6" xfId="1" applyFont="1" applyFill="1" applyBorder="1" applyAlignment="1">
      <alignment horizontal="center" vertical="center" wrapText="1"/>
    </xf>
    <xf numFmtId="43" fontId="2" fillId="0" borderId="6" xfId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43" fontId="2" fillId="0" borderId="2" xfId="1" applyFont="1" applyFill="1" applyBorder="1" applyAlignment="1">
      <alignment horizontal="center" vertical="center" wrapText="1"/>
    </xf>
    <xf numFmtId="43" fontId="2" fillId="0" borderId="4" xfId="1" applyFont="1" applyFill="1" applyBorder="1" applyAlignment="1">
      <alignment horizontal="center" vertical="center" wrapText="1"/>
    </xf>
    <xf numFmtId="43" fontId="2" fillId="0" borderId="12" xfId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3" fontId="6" fillId="0" borderId="6" xfId="1" applyFont="1" applyFill="1" applyBorder="1" applyAlignment="1">
      <alignment horizontal="center" vertical="center"/>
    </xf>
    <xf numFmtId="43" fontId="6" fillId="0" borderId="12" xfId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43" fontId="5" fillId="0" borderId="6" xfId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43" fontId="5" fillId="0" borderId="12" xfId="1" applyFont="1" applyFill="1" applyBorder="1" applyAlignment="1">
      <alignment horizontal="center" vertical="center" wrapText="1"/>
    </xf>
    <xf numFmtId="43" fontId="2" fillId="0" borderId="12" xfId="1" applyFont="1" applyFill="1" applyBorder="1" applyAlignment="1">
      <alignment horizontal="center" vertical="center"/>
    </xf>
    <xf numFmtId="43" fontId="8" fillId="0" borderId="12" xfId="1" applyFont="1" applyFill="1" applyBorder="1" applyAlignment="1">
      <alignment horizontal="center" vertical="center" wrapText="1"/>
    </xf>
    <xf numFmtId="43" fontId="2" fillId="0" borderId="14" xfId="1" applyFont="1" applyFill="1" applyBorder="1" applyAlignment="1">
      <alignment horizontal="center" vertical="center"/>
    </xf>
    <xf numFmtId="164" fontId="7" fillId="0" borderId="14" xfId="1" applyNumberFormat="1" applyFont="1" applyFill="1" applyBorder="1" applyAlignment="1">
      <alignment horizontal="center" vertical="center" wrapText="1"/>
    </xf>
    <xf numFmtId="43" fontId="2" fillId="0" borderId="15" xfId="1" applyFont="1" applyFill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9" fillId="0" borderId="0" xfId="0" applyFont="1"/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 wrapText="1"/>
    </xf>
    <xf numFmtId="2" fontId="2" fillId="0" borderId="6" xfId="0" applyNumberFormat="1" applyFont="1" applyFill="1" applyBorder="1" applyAlignment="1">
      <alignment horizontal="right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B81"/>
  <sheetViews>
    <sheetView tabSelected="1" topLeftCell="A52" zoomScaleNormal="100" workbookViewId="0">
      <selection activeCell="Z54" sqref="Z54"/>
    </sheetView>
  </sheetViews>
  <sheetFormatPr defaultRowHeight="15" x14ac:dyDescent="0.25"/>
  <cols>
    <col min="1" max="1" width="16.5703125" style="1" customWidth="1"/>
    <col min="2" max="2" width="26.7109375" style="1" customWidth="1"/>
    <col min="3" max="3" width="17" style="1" customWidth="1"/>
    <col min="4" max="4" width="18" style="1" customWidth="1"/>
    <col min="5" max="5" width="18.5703125" style="1" customWidth="1"/>
    <col min="6" max="6" width="18.85546875" style="1" customWidth="1"/>
    <col min="7" max="7" width="19.42578125" style="1" customWidth="1"/>
    <col min="8" max="8" width="17.85546875" style="1" customWidth="1"/>
    <col min="9" max="9" width="17.5703125" style="1" customWidth="1"/>
    <col min="10" max="10" width="18.7109375" style="1" customWidth="1"/>
    <col min="11" max="11" width="19.85546875" style="1" customWidth="1"/>
    <col min="12" max="12" width="17" style="1" customWidth="1"/>
    <col min="13" max="13" width="18.42578125" style="1" customWidth="1"/>
    <col min="14" max="14" width="17.42578125" style="1" hidden="1" customWidth="1"/>
    <col min="15" max="15" width="16.85546875" style="1" hidden="1" customWidth="1"/>
    <col min="16" max="16" width="8.28515625" style="1" hidden="1" customWidth="1"/>
    <col min="17" max="18" width="6.5703125" style="1" hidden="1" customWidth="1"/>
    <col min="19" max="19" width="7.5703125" style="1" hidden="1" customWidth="1"/>
    <col min="20" max="20" width="12.85546875" style="1" hidden="1" customWidth="1"/>
    <col min="21" max="21" width="7.42578125" style="1" hidden="1" customWidth="1"/>
    <col min="22" max="22" width="7.140625" style="1" hidden="1" customWidth="1"/>
    <col min="23" max="23" width="7" style="1" hidden="1" customWidth="1"/>
    <col min="24" max="25" width="0" style="1" hidden="1" customWidth="1"/>
    <col min="26" max="26" width="9.140625" style="1"/>
    <col min="27" max="27" width="15.5703125" style="1" bestFit="1" customWidth="1"/>
    <col min="28" max="28" width="13.140625" style="1" bestFit="1" customWidth="1"/>
    <col min="29" max="16384" width="9.140625" style="1"/>
  </cols>
  <sheetData>
    <row r="3" spans="1:28" ht="61.5" customHeight="1" x14ac:dyDescent="0.25">
      <c r="H3" s="52" t="s">
        <v>61</v>
      </c>
      <c r="I3" s="52"/>
      <c r="J3" s="52"/>
      <c r="K3" s="52"/>
      <c r="L3" s="52"/>
      <c r="M3" s="52"/>
      <c r="N3" s="24"/>
      <c r="O3" s="24"/>
      <c r="P3" s="24"/>
    </row>
    <row r="4" spans="1:28" ht="19.5" customHeight="1" x14ac:dyDescent="0.25">
      <c r="H4" s="33"/>
      <c r="I4" s="33"/>
      <c r="J4" s="33"/>
      <c r="K4" s="33"/>
      <c r="L4" s="33"/>
      <c r="M4" s="33"/>
      <c r="N4" s="24"/>
      <c r="O4" s="24"/>
      <c r="P4" s="24"/>
    </row>
    <row r="5" spans="1:28" ht="45" customHeight="1" x14ac:dyDescent="0.25">
      <c r="A5" s="53" t="s">
        <v>60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</row>
    <row r="6" spans="1:28" ht="15.75" thickBot="1" x14ac:dyDescent="0.3">
      <c r="I6" s="3"/>
      <c r="J6" s="3"/>
      <c r="K6" s="3"/>
      <c r="M6" s="2"/>
    </row>
    <row r="7" spans="1:28" ht="15.75" customHeight="1" x14ac:dyDescent="0.25">
      <c r="A7" s="56" t="s">
        <v>3</v>
      </c>
      <c r="B7" s="59" t="s">
        <v>4</v>
      </c>
      <c r="C7" s="59" t="s">
        <v>5</v>
      </c>
      <c r="D7" s="62" t="s">
        <v>6</v>
      </c>
      <c r="E7" s="62" t="s">
        <v>47</v>
      </c>
      <c r="F7" s="40" t="s">
        <v>7</v>
      </c>
      <c r="G7" s="41"/>
      <c r="H7" s="41"/>
      <c r="I7" s="41"/>
      <c r="J7" s="41"/>
      <c r="K7" s="41"/>
      <c r="L7" s="41"/>
      <c r="M7" s="42"/>
    </row>
    <row r="8" spans="1:28" ht="15.75" x14ac:dyDescent="0.25">
      <c r="A8" s="57"/>
      <c r="B8" s="60"/>
      <c r="C8" s="60"/>
      <c r="D8" s="63"/>
      <c r="E8" s="63"/>
      <c r="F8" s="35" t="s">
        <v>8</v>
      </c>
      <c r="G8" s="35" t="s">
        <v>9</v>
      </c>
      <c r="H8" s="37" t="s">
        <v>2</v>
      </c>
      <c r="I8" s="38"/>
      <c r="J8" s="38"/>
      <c r="K8" s="38"/>
      <c r="L8" s="39"/>
      <c r="M8" s="7" t="s">
        <v>1</v>
      </c>
    </row>
    <row r="9" spans="1:28" ht="35.25" customHeight="1" thickBot="1" x14ac:dyDescent="0.3">
      <c r="A9" s="58"/>
      <c r="B9" s="61"/>
      <c r="C9" s="61"/>
      <c r="D9" s="36"/>
      <c r="E9" s="36"/>
      <c r="F9" s="36"/>
      <c r="G9" s="36"/>
      <c r="H9" s="31">
        <v>2023</v>
      </c>
      <c r="I9" s="31">
        <v>2024</v>
      </c>
      <c r="J9" s="31">
        <v>2025</v>
      </c>
      <c r="K9" s="31">
        <v>2026</v>
      </c>
      <c r="L9" s="31">
        <v>2027</v>
      </c>
      <c r="M9" s="32" t="s">
        <v>0</v>
      </c>
    </row>
    <row r="10" spans="1:28" ht="33" x14ac:dyDescent="0.25">
      <c r="A10" s="55" t="s">
        <v>39</v>
      </c>
      <c r="B10" s="54" t="s">
        <v>54</v>
      </c>
      <c r="C10" s="54" t="s">
        <v>37</v>
      </c>
      <c r="D10" s="30" t="s">
        <v>53</v>
      </c>
      <c r="E10" s="54"/>
      <c r="F10" s="8">
        <f t="shared" ref="F10:M10" si="0">SUM(F11:F13)</f>
        <v>56773628.880000003</v>
      </c>
      <c r="G10" s="8">
        <f t="shared" si="0"/>
        <v>30431129.530000001</v>
      </c>
      <c r="H10" s="8">
        <f t="shared" si="0"/>
        <v>6707108.8300000001</v>
      </c>
      <c r="I10" s="8">
        <f t="shared" si="0"/>
        <v>9189994.5100000016</v>
      </c>
      <c r="J10" s="8">
        <f t="shared" si="0"/>
        <v>6781364.7200000007</v>
      </c>
      <c r="K10" s="8">
        <f t="shared" si="0"/>
        <v>5460369.6200000001</v>
      </c>
      <c r="L10" s="8">
        <f t="shared" si="0"/>
        <v>2292291.85</v>
      </c>
      <c r="M10" s="9">
        <f t="shared" si="0"/>
        <v>26342499.350000001</v>
      </c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</row>
    <row r="11" spans="1:28" ht="33" x14ac:dyDescent="0.25">
      <c r="A11" s="47"/>
      <c r="B11" s="50"/>
      <c r="C11" s="50"/>
      <c r="D11" s="29" t="s">
        <v>35</v>
      </c>
      <c r="E11" s="50"/>
      <c r="F11" s="4">
        <f>F36</f>
        <v>6326323.8600000003</v>
      </c>
      <c r="G11" s="4">
        <f>SUM(H11:L11)</f>
        <v>6326323.8600000003</v>
      </c>
      <c r="H11" s="4">
        <f>H36</f>
        <v>2406001.0600000005</v>
      </c>
      <c r="I11" s="4">
        <f>I36</f>
        <v>3881770.5000000005</v>
      </c>
      <c r="J11" s="4">
        <f t="shared" ref="J11:L11" si="1">J36</f>
        <v>0</v>
      </c>
      <c r="K11" s="4">
        <f t="shared" si="1"/>
        <v>38552.300000000003</v>
      </c>
      <c r="L11" s="4">
        <f t="shared" si="1"/>
        <v>0</v>
      </c>
      <c r="M11" s="10">
        <f>M36</f>
        <v>0</v>
      </c>
    </row>
    <row r="12" spans="1:28" ht="49.5" x14ac:dyDescent="0.25">
      <c r="A12" s="47"/>
      <c r="B12" s="50"/>
      <c r="C12" s="50"/>
      <c r="D12" s="29" t="s">
        <v>34</v>
      </c>
      <c r="E12" s="50"/>
      <c r="F12" s="4">
        <f>F30</f>
        <v>152127.29</v>
      </c>
      <c r="G12" s="4">
        <f>SUM(H12:L12)</f>
        <v>152127.29</v>
      </c>
      <c r="H12" s="4">
        <f>H30</f>
        <v>87308.55</v>
      </c>
      <c r="I12" s="4">
        <f>I30</f>
        <v>50989.74</v>
      </c>
      <c r="J12" s="4">
        <f t="shared" ref="J12:M12" si="2">J30</f>
        <v>0</v>
      </c>
      <c r="K12" s="4">
        <f t="shared" si="2"/>
        <v>13829</v>
      </c>
      <c r="L12" s="4">
        <f t="shared" si="2"/>
        <v>0</v>
      </c>
      <c r="M12" s="10">
        <f t="shared" si="2"/>
        <v>0</v>
      </c>
      <c r="AA12" s="3"/>
    </row>
    <row r="13" spans="1:28" ht="33" x14ac:dyDescent="0.25">
      <c r="A13" s="47"/>
      <c r="B13" s="50"/>
      <c r="C13" s="50"/>
      <c r="D13" s="29" t="s">
        <v>33</v>
      </c>
      <c r="E13" s="50"/>
      <c r="F13" s="4">
        <f t="shared" ref="F13:M13" si="3">F50+F51+F52+F53</f>
        <v>50295177.730000004</v>
      </c>
      <c r="G13" s="4">
        <f t="shared" si="3"/>
        <v>23952678.380000003</v>
      </c>
      <c r="H13" s="4">
        <f t="shared" si="3"/>
        <v>4213799.22</v>
      </c>
      <c r="I13" s="4">
        <f t="shared" si="3"/>
        <v>5257234.2700000005</v>
      </c>
      <c r="J13" s="4">
        <f t="shared" si="3"/>
        <v>6781364.7200000007</v>
      </c>
      <c r="K13" s="4">
        <f t="shared" si="3"/>
        <v>5407988.3200000003</v>
      </c>
      <c r="L13" s="4">
        <f t="shared" si="3"/>
        <v>2292291.85</v>
      </c>
      <c r="M13" s="10">
        <f t="shared" si="3"/>
        <v>26342499.350000001</v>
      </c>
    </row>
    <row r="14" spans="1:28" ht="16.5" x14ac:dyDescent="0.25">
      <c r="A14" s="28"/>
      <c r="B14" s="29"/>
      <c r="C14" s="29"/>
      <c r="D14" s="29"/>
      <c r="E14" s="29"/>
      <c r="F14" s="27"/>
      <c r="G14" s="27"/>
      <c r="H14" s="27"/>
      <c r="I14" s="27"/>
      <c r="J14" s="27"/>
      <c r="K14" s="27"/>
      <c r="L14" s="27"/>
      <c r="M14" s="17"/>
    </row>
    <row r="15" spans="1:28" ht="33" customHeight="1" x14ac:dyDescent="0.25">
      <c r="A15" s="47" t="s">
        <v>39</v>
      </c>
      <c r="B15" s="50" t="s">
        <v>38</v>
      </c>
      <c r="C15" s="50" t="s">
        <v>37</v>
      </c>
      <c r="D15" s="50"/>
      <c r="E15" s="29" t="s">
        <v>36</v>
      </c>
      <c r="F15" s="5">
        <f t="shared" ref="F15:M15" si="4">SUM(F16:F22)</f>
        <v>56773628.879999995</v>
      </c>
      <c r="G15" s="5">
        <f t="shared" si="4"/>
        <v>30431129.530000005</v>
      </c>
      <c r="H15" s="5">
        <f t="shared" si="4"/>
        <v>6707108.830000001</v>
      </c>
      <c r="I15" s="5">
        <f t="shared" si="4"/>
        <v>9189994.5099999998</v>
      </c>
      <c r="J15" s="5">
        <f t="shared" si="4"/>
        <v>6781364.7200000007</v>
      </c>
      <c r="K15" s="5">
        <f t="shared" si="4"/>
        <v>5460369.6200000001</v>
      </c>
      <c r="L15" s="5">
        <f t="shared" si="4"/>
        <v>2292291.85</v>
      </c>
      <c r="M15" s="13">
        <f t="shared" si="4"/>
        <v>26342499.350000001</v>
      </c>
      <c r="N15" s="3" t="e">
        <f>#REF!+I15+J15+K15+L15-G15</f>
        <v>#REF!</v>
      </c>
      <c r="O15" s="3">
        <f t="shared" ref="O15:T15" si="5">I10-I15</f>
        <v>0</v>
      </c>
      <c r="P15" s="3">
        <f t="shared" si="5"/>
        <v>0</v>
      </c>
      <c r="Q15" s="3">
        <f t="shared" si="5"/>
        <v>0</v>
      </c>
      <c r="R15" s="3">
        <f t="shared" si="5"/>
        <v>0</v>
      </c>
      <c r="S15" s="3">
        <f t="shared" si="5"/>
        <v>0</v>
      </c>
      <c r="T15" s="3" t="e">
        <f t="shared" si="5"/>
        <v>#REF!</v>
      </c>
    </row>
    <row r="16" spans="1:28" ht="33" x14ac:dyDescent="0.25">
      <c r="A16" s="47"/>
      <c r="B16" s="50"/>
      <c r="C16" s="50"/>
      <c r="D16" s="50"/>
      <c r="E16" s="29" t="s">
        <v>40</v>
      </c>
      <c r="F16" s="5">
        <f>F25+F31+F48</f>
        <v>7274863.6100000003</v>
      </c>
      <c r="G16" s="5">
        <f>G25+G31+G48</f>
        <v>7238240.7100000009</v>
      </c>
      <c r="H16" s="5">
        <f t="shared" ref="H16:L16" si="6">H25+H31+H48</f>
        <v>2028647.18</v>
      </c>
      <c r="I16" s="5">
        <f t="shared" si="6"/>
        <v>2870449.92</v>
      </c>
      <c r="J16" s="5">
        <f t="shared" si="6"/>
        <v>1354129.24</v>
      </c>
      <c r="K16" s="5">
        <f t="shared" si="6"/>
        <v>935322.96000000008</v>
      </c>
      <c r="L16" s="5">
        <f t="shared" si="6"/>
        <v>49691.41</v>
      </c>
      <c r="M16" s="13">
        <f>M25+M31+M48</f>
        <v>36622.9</v>
      </c>
      <c r="N16" s="3" t="e">
        <f>#REF!+I16+J16+K16+L16-G16</f>
        <v>#REF!</v>
      </c>
    </row>
    <row r="17" spans="1:28" ht="33" x14ac:dyDescent="0.25">
      <c r="A17" s="47"/>
      <c r="B17" s="50"/>
      <c r="C17" s="50"/>
      <c r="D17" s="50"/>
      <c r="E17" s="29" t="s">
        <v>41</v>
      </c>
      <c r="F17" s="5">
        <f>F26+F32+F49</f>
        <v>16951066.07</v>
      </c>
      <c r="G17" s="5">
        <f>G26+G32+G49</f>
        <v>12406296.380000003</v>
      </c>
      <c r="H17" s="5">
        <f t="shared" ref="H17:K17" si="7">H26+H32+H49</f>
        <v>2691534.68</v>
      </c>
      <c r="I17" s="5">
        <f t="shared" si="7"/>
        <v>3248991.62</v>
      </c>
      <c r="J17" s="5">
        <f>J26+J32+J49</f>
        <v>3819061.38</v>
      </c>
      <c r="K17" s="5">
        <f t="shared" si="7"/>
        <v>1980537.46</v>
      </c>
      <c r="L17" s="5">
        <f>L26+L32+L49</f>
        <v>666171.24</v>
      </c>
      <c r="M17" s="13">
        <f>M26+M32+M49</f>
        <v>4544769.6899999995</v>
      </c>
      <c r="N17" s="3" t="e">
        <f>#REF!+I17+J17+K17+L17-G17</f>
        <v>#REF!</v>
      </c>
    </row>
    <row r="18" spans="1:28" ht="33" x14ac:dyDescent="0.25">
      <c r="A18" s="47"/>
      <c r="B18" s="50"/>
      <c r="C18" s="50"/>
      <c r="D18" s="50"/>
      <c r="E18" s="29" t="s">
        <v>42</v>
      </c>
      <c r="F18" s="5">
        <f>F27++F33+F53</f>
        <v>29679955.380000003</v>
      </c>
      <c r="G18" s="5">
        <f>G27+G33+G53</f>
        <v>7928969.620000001</v>
      </c>
      <c r="H18" s="5">
        <f t="shared" ref="H18:M18" si="8">H27+H33+H53</f>
        <v>1511896.85</v>
      </c>
      <c r="I18" s="5">
        <f t="shared" si="8"/>
        <v>1544519.57</v>
      </c>
      <c r="J18" s="5">
        <f t="shared" si="8"/>
        <v>1608174.1</v>
      </c>
      <c r="K18" s="5">
        <f t="shared" si="8"/>
        <v>1692127.9</v>
      </c>
      <c r="L18" s="5">
        <f t="shared" si="8"/>
        <v>1572251.2000000002</v>
      </c>
      <c r="M18" s="13">
        <f t="shared" si="8"/>
        <v>21750985.760000002</v>
      </c>
      <c r="N18" s="3" t="e">
        <f>#REF!+I18+J18+K18+L18-G18</f>
        <v>#REF!</v>
      </c>
    </row>
    <row r="19" spans="1:28" ht="31.5" x14ac:dyDescent="0.25">
      <c r="A19" s="47"/>
      <c r="B19" s="50"/>
      <c r="C19" s="50"/>
      <c r="D19" s="50"/>
      <c r="E19" s="27" t="s">
        <v>43</v>
      </c>
      <c r="F19" s="5">
        <f>F51</f>
        <v>44195.979999999996</v>
      </c>
      <c r="G19" s="5">
        <f t="shared" ref="G19:M19" si="9">G51</f>
        <v>34074.979999999996</v>
      </c>
      <c r="H19" s="5">
        <f t="shared" si="9"/>
        <v>9570.3799999999992</v>
      </c>
      <c r="I19" s="5">
        <f t="shared" si="9"/>
        <v>20326.599999999999</v>
      </c>
      <c r="J19" s="5">
        <f t="shared" si="9"/>
        <v>0</v>
      </c>
      <c r="K19" s="5">
        <f t="shared" si="9"/>
        <v>0</v>
      </c>
      <c r="L19" s="5">
        <f t="shared" si="9"/>
        <v>4178</v>
      </c>
      <c r="M19" s="13">
        <f t="shared" si="9"/>
        <v>10121</v>
      </c>
      <c r="N19" s="3" t="e">
        <f>#REF!+I19+J19+K19+L19-G19</f>
        <v>#REF!</v>
      </c>
    </row>
    <row r="20" spans="1:28" ht="47.25" x14ac:dyDescent="0.25">
      <c r="A20" s="47"/>
      <c r="B20" s="50"/>
      <c r="C20" s="50"/>
      <c r="D20" s="50"/>
      <c r="E20" s="27" t="s">
        <v>44</v>
      </c>
      <c r="F20" s="5">
        <f>F52</f>
        <v>800000</v>
      </c>
      <c r="G20" s="5">
        <f t="shared" ref="G20:M20" si="10">G52</f>
        <v>800000</v>
      </c>
      <c r="H20" s="5">
        <f t="shared" si="10"/>
        <v>0</v>
      </c>
      <c r="I20" s="5">
        <f t="shared" si="10"/>
        <v>0</v>
      </c>
      <c r="J20" s="5">
        <f t="shared" si="10"/>
        <v>0</v>
      </c>
      <c r="K20" s="5">
        <f t="shared" si="10"/>
        <v>800000</v>
      </c>
      <c r="L20" s="5">
        <f t="shared" si="10"/>
        <v>0</v>
      </c>
      <c r="M20" s="13">
        <f t="shared" si="10"/>
        <v>0</v>
      </c>
      <c r="N20" s="3" t="e">
        <f>#REF!+I20+J20+K20+L20-G20</f>
        <v>#REF!</v>
      </c>
    </row>
    <row r="21" spans="1:28" ht="47.25" x14ac:dyDescent="0.25">
      <c r="A21" s="47"/>
      <c r="B21" s="50"/>
      <c r="C21" s="50"/>
      <c r="D21" s="50"/>
      <c r="E21" s="27" t="s">
        <v>49</v>
      </c>
      <c r="F21" s="5">
        <f>F28+F34</f>
        <v>1971166.54</v>
      </c>
      <c r="G21" s="5">
        <f>G28+G34</f>
        <v>1971166.54</v>
      </c>
      <c r="H21" s="5">
        <f t="shared" ref="H21:M21" si="11">H28+H34</f>
        <v>465459.74000000005</v>
      </c>
      <c r="I21" s="5">
        <f t="shared" si="11"/>
        <v>1505706.8</v>
      </c>
      <c r="J21" s="5">
        <f t="shared" si="11"/>
        <v>0</v>
      </c>
      <c r="K21" s="5">
        <f t="shared" si="11"/>
        <v>0</v>
      </c>
      <c r="L21" s="5">
        <f t="shared" si="11"/>
        <v>0</v>
      </c>
      <c r="M21" s="13">
        <f t="shared" si="11"/>
        <v>0</v>
      </c>
      <c r="N21" s="3" t="e">
        <f>#REF!+I21+J21+K21+L21-G21</f>
        <v>#REF!</v>
      </c>
    </row>
    <row r="22" spans="1:28" ht="47.25" x14ac:dyDescent="0.25">
      <c r="A22" s="47"/>
      <c r="B22" s="50"/>
      <c r="C22" s="50"/>
      <c r="D22" s="50"/>
      <c r="E22" s="27" t="s">
        <v>59</v>
      </c>
      <c r="F22" s="5">
        <f t="shared" ref="F22" si="12">F29+F35</f>
        <v>52381.3</v>
      </c>
      <c r="G22" s="5">
        <f>G29+G35</f>
        <v>52381.3</v>
      </c>
      <c r="H22" s="5">
        <f t="shared" ref="H22:M22" si="13">H29+H35</f>
        <v>0</v>
      </c>
      <c r="I22" s="5">
        <f t="shared" si="13"/>
        <v>0</v>
      </c>
      <c r="J22" s="5">
        <f t="shared" si="13"/>
        <v>0</v>
      </c>
      <c r="K22" s="5">
        <f t="shared" si="13"/>
        <v>52381.3</v>
      </c>
      <c r="L22" s="5">
        <f t="shared" si="13"/>
        <v>0</v>
      </c>
      <c r="M22" s="13">
        <f t="shared" si="13"/>
        <v>0</v>
      </c>
      <c r="N22" s="3"/>
    </row>
    <row r="23" spans="1:28" ht="16.5" x14ac:dyDescent="0.25">
      <c r="A23" s="48" t="s">
        <v>10</v>
      </c>
      <c r="B23" s="49"/>
      <c r="C23" s="49"/>
      <c r="D23" s="49"/>
      <c r="E23" s="49"/>
      <c r="F23" s="16">
        <f>G23+M23</f>
        <v>56773628.880000003</v>
      </c>
      <c r="G23" s="16">
        <f>SUM(H23:L23)</f>
        <v>30431129.530000001</v>
      </c>
      <c r="H23" s="16">
        <f t="shared" ref="H23:L23" si="14">H30+H36+H50+H51+H52+H53</f>
        <v>6707108.8300000001</v>
      </c>
      <c r="I23" s="16">
        <f t="shared" si="14"/>
        <v>9189994.5099999998</v>
      </c>
      <c r="J23" s="16">
        <f t="shared" si="14"/>
        <v>6781364.7200000007</v>
      </c>
      <c r="K23" s="16">
        <f t="shared" si="14"/>
        <v>5460369.6199999992</v>
      </c>
      <c r="L23" s="16">
        <f t="shared" si="14"/>
        <v>2292291.85</v>
      </c>
      <c r="M23" s="18">
        <f t="shared" ref="M23" si="15">M30+M36+M50+M51+M52+M53</f>
        <v>26342499.350000001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8" ht="17.25" customHeight="1" x14ac:dyDescent="0.25">
      <c r="A24" s="48" t="s">
        <v>36</v>
      </c>
      <c r="B24" s="49"/>
      <c r="C24" s="49"/>
      <c r="D24" s="50"/>
      <c r="E24" s="50"/>
      <c r="F24" s="50"/>
      <c r="G24" s="50"/>
      <c r="H24" s="50"/>
      <c r="I24" s="50"/>
      <c r="J24" s="50"/>
      <c r="K24" s="50"/>
      <c r="L24" s="50"/>
      <c r="M24" s="51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8" ht="41.25" customHeight="1" x14ac:dyDescent="0.25">
      <c r="A25" s="47" t="s">
        <v>11</v>
      </c>
      <c r="B25" s="46" t="s">
        <v>12</v>
      </c>
      <c r="C25" s="46" t="s">
        <v>55</v>
      </c>
      <c r="D25" s="50" t="s">
        <v>14</v>
      </c>
      <c r="E25" s="29" t="s">
        <v>40</v>
      </c>
      <c r="F25" s="12">
        <f>G25+M25</f>
        <v>3351.9700000000003</v>
      </c>
      <c r="G25" s="12">
        <f>H25+I25+J25+K25+L25</f>
        <v>3351.9700000000003</v>
      </c>
      <c r="H25" s="12">
        <v>1424.93</v>
      </c>
      <c r="I25" s="12">
        <v>1927.04</v>
      </c>
      <c r="J25" s="12">
        <v>0</v>
      </c>
      <c r="K25" s="16">
        <v>0</v>
      </c>
      <c r="L25" s="16">
        <v>0</v>
      </c>
      <c r="M25" s="20">
        <v>0</v>
      </c>
      <c r="N25" s="3"/>
      <c r="O25" s="3"/>
      <c r="AB25" s="3"/>
    </row>
    <row r="26" spans="1:28" ht="30" customHeight="1" x14ac:dyDescent="0.25">
      <c r="A26" s="47"/>
      <c r="B26" s="46"/>
      <c r="C26" s="46"/>
      <c r="D26" s="50"/>
      <c r="E26" s="27" t="s">
        <v>41</v>
      </c>
      <c r="F26" s="6">
        <f>G26+M26</f>
        <v>535.88</v>
      </c>
      <c r="G26" s="12">
        <f>H26+I26+J26+K26+L26</f>
        <v>535.88</v>
      </c>
      <c r="H26" s="12">
        <v>326.88</v>
      </c>
      <c r="I26" s="6">
        <v>209</v>
      </c>
      <c r="J26" s="6">
        <v>0</v>
      </c>
      <c r="K26" s="6">
        <v>0</v>
      </c>
      <c r="L26" s="6">
        <v>0</v>
      </c>
      <c r="M26" s="19">
        <v>0</v>
      </c>
      <c r="N26" s="3"/>
      <c r="O26" s="3"/>
    </row>
    <row r="27" spans="1:28" ht="36.75" customHeight="1" x14ac:dyDescent="0.25">
      <c r="A27" s="47"/>
      <c r="B27" s="46"/>
      <c r="C27" s="46"/>
      <c r="D27" s="50"/>
      <c r="E27" s="27" t="s">
        <v>32</v>
      </c>
      <c r="F27" s="6">
        <f>G27+M27</f>
        <v>132439.28</v>
      </c>
      <c r="G27" s="12">
        <f>H27+I27+J27+K27+L27</f>
        <v>132439.28</v>
      </c>
      <c r="H27" s="6">
        <v>85091.28</v>
      </c>
      <c r="I27" s="6">
        <v>47348</v>
      </c>
      <c r="J27" s="6">
        <v>0</v>
      </c>
      <c r="K27" s="6">
        <v>0</v>
      </c>
      <c r="L27" s="6">
        <v>0</v>
      </c>
      <c r="M27" s="19">
        <v>0</v>
      </c>
      <c r="N27" s="3"/>
    </row>
    <row r="28" spans="1:28" ht="48.75" customHeight="1" x14ac:dyDescent="0.25">
      <c r="A28" s="47"/>
      <c r="B28" s="46"/>
      <c r="C28" s="46"/>
      <c r="D28" s="50"/>
      <c r="E28" s="27" t="s">
        <v>49</v>
      </c>
      <c r="F28" s="6">
        <f>G28+M28</f>
        <v>1971.16</v>
      </c>
      <c r="G28" s="12">
        <f>H28+I28+J28+K28+L28</f>
        <v>1971.16</v>
      </c>
      <c r="H28" s="6">
        <v>465.46</v>
      </c>
      <c r="I28" s="6">
        <v>1505.7</v>
      </c>
      <c r="J28" s="6">
        <v>0</v>
      </c>
      <c r="K28" s="6">
        <v>0</v>
      </c>
      <c r="L28" s="6">
        <v>0</v>
      </c>
      <c r="M28" s="19">
        <v>0</v>
      </c>
      <c r="N28" s="3"/>
    </row>
    <row r="29" spans="1:28" ht="48.75" customHeight="1" x14ac:dyDescent="0.25">
      <c r="A29" s="47"/>
      <c r="B29" s="46"/>
      <c r="C29" s="46"/>
      <c r="D29" s="50"/>
      <c r="E29" s="27" t="s">
        <v>59</v>
      </c>
      <c r="F29" s="6">
        <f>G29+M29</f>
        <v>13829</v>
      </c>
      <c r="G29" s="12">
        <f>H29+I29+J29+K29+L29</f>
        <v>13829</v>
      </c>
      <c r="H29" s="6">
        <v>0</v>
      </c>
      <c r="I29" s="6">
        <v>0</v>
      </c>
      <c r="J29" s="6">
        <v>0</v>
      </c>
      <c r="K29" s="6">
        <v>13829</v>
      </c>
      <c r="L29" s="6">
        <v>0</v>
      </c>
      <c r="M29" s="19">
        <v>0</v>
      </c>
      <c r="N29" s="3"/>
    </row>
    <row r="30" spans="1:28" ht="16.5" customHeight="1" x14ac:dyDescent="0.25">
      <c r="A30" s="47"/>
      <c r="B30" s="46"/>
      <c r="C30" s="46"/>
      <c r="D30" s="50"/>
      <c r="E30" s="27" t="s">
        <v>21</v>
      </c>
      <c r="F30" s="6">
        <f t="shared" ref="F30:K30" si="16">SUM(F25:F29)</f>
        <v>152127.29</v>
      </c>
      <c r="G30" s="6">
        <f t="shared" si="16"/>
        <v>152127.29</v>
      </c>
      <c r="H30" s="6">
        <f t="shared" si="16"/>
        <v>87308.55</v>
      </c>
      <c r="I30" s="6">
        <f t="shared" si="16"/>
        <v>50989.74</v>
      </c>
      <c r="J30" s="6">
        <f t="shared" si="16"/>
        <v>0</v>
      </c>
      <c r="K30" s="6">
        <f t="shared" si="16"/>
        <v>13829</v>
      </c>
      <c r="L30" s="6">
        <f t="shared" ref="L30:M30" si="17">SUM(L25:L29)</f>
        <v>0</v>
      </c>
      <c r="M30" s="19">
        <f t="shared" si="17"/>
        <v>0</v>
      </c>
    </row>
    <row r="31" spans="1:28" ht="31.5" x14ac:dyDescent="0.25">
      <c r="A31" s="47" t="s">
        <v>15</v>
      </c>
      <c r="B31" s="46" t="s">
        <v>16</v>
      </c>
      <c r="C31" s="46" t="s">
        <v>13</v>
      </c>
      <c r="D31" s="50" t="s">
        <v>17</v>
      </c>
      <c r="E31" s="27" t="s">
        <v>40</v>
      </c>
      <c r="F31" s="12">
        <f>G31+M31</f>
        <v>3389192.6500000004</v>
      </c>
      <c r="G31" s="12">
        <f>H31+I31+J31+K31+L31</f>
        <v>3389192.6500000004</v>
      </c>
      <c r="H31" s="12">
        <v>1487035.34</v>
      </c>
      <c r="I31" s="12">
        <v>1902157.31</v>
      </c>
      <c r="J31" s="12">
        <v>0</v>
      </c>
      <c r="K31" s="6">
        <v>0</v>
      </c>
      <c r="L31" s="6">
        <v>0</v>
      </c>
      <c r="M31" s="19">
        <v>0</v>
      </c>
      <c r="N31" s="3"/>
      <c r="AB31" s="3"/>
    </row>
    <row r="32" spans="1:28" ht="31.5" x14ac:dyDescent="0.25">
      <c r="A32" s="47"/>
      <c r="B32" s="46"/>
      <c r="C32" s="46"/>
      <c r="D32" s="50"/>
      <c r="E32" s="27" t="s">
        <v>41</v>
      </c>
      <c r="F32" s="6">
        <f>G32+M32</f>
        <v>462892.94999999995</v>
      </c>
      <c r="G32" s="12">
        <f>H32+I32+J32+K32+L32</f>
        <v>462892.94999999995</v>
      </c>
      <c r="H32" s="12">
        <v>209720.33</v>
      </c>
      <c r="I32" s="6">
        <v>253172.62</v>
      </c>
      <c r="J32" s="6">
        <v>0</v>
      </c>
      <c r="K32" s="6">
        <v>0</v>
      </c>
      <c r="L32" s="6">
        <v>0</v>
      </c>
      <c r="M32" s="19">
        <v>0</v>
      </c>
      <c r="N32" s="3"/>
    </row>
    <row r="33" spans="1:15" ht="31.5" x14ac:dyDescent="0.25">
      <c r="A33" s="47"/>
      <c r="B33" s="46"/>
      <c r="C33" s="46"/>
      <c r="D33" s="50"/>
      <c r="E33" s="27" t="s">
        <v>42</v>
      </c>
      <c r="F33" s="6">
        <f>G33+M33</f>
        <v>466490.57999999996</v>
      </c>
      <c r="G33" s="12">
        <f>H33+I33+J33+K33+L33</f>
        <v>466490.57999999996</v>
      </c>
      <c r="H33" s="12">
        <v>244251.11</v>
      </c>
      <c r="I33" s="6">
        <v>222239.47</v>
      </c>
      <c r="J33" s="6">
        <v>0</v>
      </c>
      <c r="K33" s="6">
        <v>0</v>
      </c>
      <c r="L33" s="6">
        <v>0</v>
      </c>
      <c r="M33" s="19">
        <v>0</v>
      </c>
      <c r="N33" s="3"/>
    </row>
    <row r="34" spans="1:15" ht="47.25" x14ac:dyDescent="0.25">
      <c r="A34" s="47"/>
      <c r="B34" s="46"/>
      <c r="C34" s="46"/>
      <c r="D34" s="50"/>
      <c r="E34" s="27" t="s">
        <v>49</v>
      </c>
      <c r="F34" s="6">
        <f>G34+M34</f>
        <v>1969195.3800000001</v>
      </c>
      <c r="G34" s="12">
        <f>H34+I34+J34+K34+L34</f>
        <v>1969195.3800000001</v>
      </c>
      <c r="H34" s="6">
        <v>464994.28</v>
      </c>
      <c r="I34" s="6">
        <v>1504201.1</v>
      </c>
      <c r="J34" s="6">
        <v>0</v>
      </c>
      <c r="K34" s="6">
        <v>0</v>
      </c>
      <c r="L34" s="6">
        <v>0</v>
      </c>
      <c r="M34" s="19">
        <v>0</v>
      </c>
      <c r="N34" s="3"/>
    </row>
    <row r="35" spans="1:15" ht="47.25" x14ac:dyDescent="0.25">
      <c r="A35" s="47"/>
      <c r="B35" s="46"/>
      <c r="C35" s="46"/>
      <c r="D35" s="50"/>
      <c r="E35" s="27" t="s">
        <v>59</v>
      </c>
      <c r="F35" s="6">
        <f>G35+M35</f>
        <v>38552.300000000003</v>
      </c>
      <c r="G35" s="12">
        <f>H35+I35+J35+K35+L35</f>
        <v>38552.300000000003</v>
      </c>
      <c r="H35" s="6">
        <v>0</v>
      </c>
      <c r="I35" s="6">
        <v>0</v>
      </c>
      <c r="J35" s="6">
        <v>0</v>
      </c>
      <c r="K35" s="6">
        <v>38552.300000000003</v>
      </c>
      <c r="L35" s="6">
        <v>0</v>
      </c>
      <c r="M35" s="19">
        <v>0</v>
      </c>
      <c r="N35" s="3"/>
    </row>
    <row r="36" spans="1:15" ht="17.25" customHeight="1" x14ac:dyDescent="0.25">
      <c r="A36" s="47"/>
      <c r="B36" s="46"/>
      <c r="C36" s="46"/>
      <c r="D36" s="50"/>
      <c r="E36" s="27" t="s">
        <v>21</v>
      </c>
      <c r="F36" s="6">
        <f>SUM(F31:F35)</f>
        <v>6326323.8600000003</v>
      </c>
      <c r="G36" s="6">
        <f>SUM(G31:G35)</f>
        <v>6326323.8600000003</v>
      </c>
      <c r="H36" s="6">
        <f>SUM(H31:H35)</f>
        <v>2406001.0600000005</v>
      </c>
      <c r="I36" s="6">
        <f>SUM(I31:I35)</f>
        <v>3881770.5000000005</v>
      </c>
      <c r="J36" s="6">
        <f t="shared" ref="J36:M36" si="18">SUM(J31:J35)</f>
        <v>0</v>
      </c>
      <c r="K36" s="6">
        <f>SUM(K31:K35)</f>
        <v>38552.300000000003</v>
      </c>
      <c r="L36" s="6">
        <f t="shared" si="18"/>
        <v>0</v>
      </c>
      <c r="M36" s="19">
        <f t="shared" si="18"/>
        <v>0</v>
      </c>
    </row>
    <row r="37" spans="1:15" ht="43.5" customHeight="1" x14ac:dyDescent="0.25">
      <c r="A37" s="47" t="s">
        <v>18</v>
      </c>
      <c r="B37" s="46" t="s">
        <v>19</v>
      </c>
      <c r="C37" s="46" t="s">
        <v>20</v>
      </c>
      <c r="D37" s="46" t="s">
        <v>51</v>
      </c>
      <c r="E37" s="27" t="s">
        <v>40</v>
      </c>
      <c r="F37" s="6">
        <f>G37+M37</f>
        <v>1252961.0899999999</v>
      </c>
      <c r="G37" s="6">
        <f t="shared" ref="G37:G48" si="19">SUM(H37:L37)</f>
        <v>1238343.19</v>
      </c>
      <c r="H37" s="6">
        <v>250125.66</v>
      </c>
      <c r="I37" s="6">
        <v>542129.4</v>
      </c>
      <c r="J37" s="6">
        <v>400146.82</v>
      </c>
      <c r="K37" s="6">
        <v>17287.900000000001</v>
      </c>
      <c r="L37" s="6">
        <v>28653.41</v>
      </c>
      <c r="M37" s="19">
        <v>14617.9</v>
      </c>
      <c r="N37" s="3">
        <v>1461297.6581344621</v>
      </c>
      <c r="O37" s="3">
        <f>F37-N37</f>
        <v>-208336.56813446223</v>
      </c>
    </row>
    <row r="38" spans="1:15" ht="50.25" customHeight="1" x14ac:dyDescent="0.25">
      <c r="A38" s="47"/>
      <c r="B38" s="46"/>
      <c r="C38" s="46"/>
      <c r="D38" s="46"/>
      <c r="E38" s="27" t="s">
        <v>41</v>
      </c>
      <c r="F38" s="6">
        <f>G38+M38</f>
        <v>3654470.9699999993</v>
      </c>
      <c r="G38" s="6">
        <f t="shared" si="19"/>
        <v>3641354.9599999995</v>
      </c>
      <c r="H38" s="6">
        <v>1341902.6499999999</v>
      </c>
      <c r="I38" s="6">
        <v>779386.9</v>
      </c>
      <c r="J38" s="6">
        <v>805316.9</v>
      </c>
      <c r="K38" s="6">
        <v>683194.84</v>
      </c>
      <c r="L38" s="6">
        <v>31553.67</v>
      </c>
      <c r="M38" s="19">
        <v>13116.01</v>
      </c>
      <c r="N38" s="1">
        <v>3460306.4849658525</v>
      </c>
      <c r="O38" s="3">
        <f>F38-N38</f>
        <v>194164.48503414681</v>
      </c>
    </row>
    <row r="39" spans="1:15" ht="16.5" customHeight="1" x14ac:dyDescent="0.25">
      <c r="A39" s="47"/>
      <c r="B39" s="46"/>
      <c r="C39" s="46"/>
      <c r="D39" s="46"/>
      <c r="E39" s="27" t="s">
        <v>21</v>
      </c>
      <c r="F39" s="6">
        <f>SUM(F37:F38)</f>
        <v>4907432.0599999987</v>
      </c>
      <c r="G39" s="6">
        <f t="shared" si="19"/>
        <v>4879698.1500000004</v>
      </c>
      <c r="H39" s="6">
        <f t="shared" ref="H39:M39" si="20">SUM(H37:H38)</f>
        <v>1592028.3099999998</v>
      </c>
      <c r="I39" s="6">
        <f t="shared" si="20"/>
        <v>1321516.3</v>
      </c>
      <c r="J39" s="6">
        <f t="shared" si="20"/>
        <v>1205463.72</v>
      </c>
      <c r="K39" s="6">
        <f t="shared" si="20"/>
        <v>700482.74</v>
      </c>
      <c r="L39" s="6">
        <f t="shared" si="20"/>
        <v>60207.08</v>
      </c>
      <c r="M39" s="19">
        <f t="shared" si="20"/>
        <v>27733.91</v>
      </c>
      <c r="O39" s="3"/>
    </row>
    <row r="40" spans="1:15" ht="31.5" x14ac:dyDescent="0.25">
      <c r="A40" s="47"/>
      <c r="B40" s="46"/>
      <c r="C40" s="46"/>
      <c r="D40" s="46" t="s">
        <v>22</v>
      </c>
      <c r="E40" s="27" t="s">
        <v>40</v>
      </c>
      <c r="F40" s="6">
        <f>G40+M40</f>
        <v>2511513.0700000003</v>
      </c>
      <c r="G40" s="6">
        <f t="shared" si="19"/>
        <v>2511513.0700000003</v>
      </c>
      <c r="H40" s="6">
        <v>275650.42</v>
      </c>
      <c r="I40" s="6">
        <v>405081.17</v>
      </c>
      <c r="J40" s="6">
        <v>933851.42</v>
      </c>
      <c r="K40" s="6">
        <v>896930.06</v>
      </c>
      <c r="L40" s="6">
        <v>0</v>
      </c>
      <c r="M40" s="19">
        <v>0</v>
      </c>
      <c r="N40" s="1">
        <v>2571127.6848811535</v>
      </c>
      <c r="O40" s="3">
        <f>F40-N40</f>
        <v>-59614.614881153218</v>
      </c>
    </row>
    <row r="41" spans="1:15" ht="42.75" customHeight="1" x14ac:dyDescent="0.25">
      <c r="A41" s="47"/>
      <c r="B41" s="46"/>
      <c r="C41" s="46"/>
      <c r="D41" s="46"/>
      <c r="E41" s="27" t="s">
        <v>41</v>
      </c>
      <c r="F41" s="6">
        <f>G41+M41</f>
        <v>2634610.9499999997</v>
      </c>
      <c r="G41" s="6">
        <f t="shared" si="19"/>
        <v>2634610.9499999997</v>
      </c>
      <c r="H41" s="6">
        <v>289806.53999999998</v>
      </c>
      <c r="I41" s="6">
        <v>461454.62</v>
      </c>
      <c r="J41" s="6">
        <v>1289976.17</v>
      </c>
      <c r="K41" s="6">
        <v>593373.62</v>
      </c>
      <c r="L41" s="6">
        <v>0</v>
      </c>
      <c r="M41" s="19">
        <v>0</v>
      </c>
      <c r="N41" s="1">
        <v>2593127.0484903664</v>
      </c>
      <c r="O41" s="3">
        <f>F41-N41</f>
        <v>41483.901509633288</v>
      </c>
    </row>
    <row r="42" spans="1:15" ht="13.5" customHeight="1" x14ac:dyDescent="0.25">
      <c r="A42" s="47"/>
      <c r="B42" s="46"/>
      <c r="C42" s="46"/>
      <c r="D42" s="46"/>
      <c r="E42" s="27" t="s">
        <v>21</v>
      </c>
      <c r="F42" s="6">
        <f>SUM(F40:F41)</f>
        <v>5146124.0199999996</v>
      </c>
      <c r="G42" s="6">
        <f t="shared" si="19"/>
        <v>5146124.0199999996</v>
      </c>
      <c r="H42" s="6">
        <f t="shared" ref="H42:M42" si="21">SUM(H40:H41)</f>
        <v>565456.96</v>
      </c>
      <c r="I42" s="6">
        <f>SUM(I40:I41)</f>
        <v>866535.79</v>
      </c>
      <c r="J42" s="6">
        <f t="shared" si="21"/>
        <v>2223827.59</v>
      </c>
      <c r="K42" s="6">
        <f t="shared" si="21"/>
        <v>1490303.6800000002</v>
      </c>
      <c r="L42" s="6">
        <f t="shared" si="21"/>
        <v>0</v>
      </c>
      <c r="M42" s="19">
        <f t="shared" si="21"/>
        <v>0</v>
      </c>
      <c r="O42" s="3"/>
    </row>
    <row r="43" spans="1:15" ht="72" customHeight="1" x14ac:dyDescent="0.25">
      <c r="A43" s="47"/>
      <c r="B43" s="46"/>
      <c r="C43" s="46"/>
      <c r="D43" s="46" t="s">
        <v>50</v>
      </c>
      <c r="E43" s="27" t="s">
        <v>40</v>
      </c>
      <c r="F43" s="6">
        <f t="shared" ref="F43:F49" si="22">G43+M43</f>
        <v>117844.83</v>
      </c>
      <c r="G43" s="6">
        <f t="shared" si="19"/>
        <v>95839.83</v>
      </c>
      <c r="H43" s="6">
        <v>14410.83</v>
      </c>
      <c r="I43" s="6">
        <v>19155</v>
      </c>
      <c r="J43" s="6">
        <v>20131</v>
      </c>
      <c r="K43" s="6">
        <v>21105</v>
      </c>
      <c r="L43" s="6">
        <v>21038</v>
      </c>
      <c r="M43" s="19">
        <v>22005</v>
      </c>
      <c r="N43" s="1">
        <v>120419</v>
      </c>
      <c r="O43" s="3">
        <f>F43-N43</f>
        <v>-2574.1699999999983</v>
      </c>
    </row>
    <row r="44" spans="1:15" ht="78.75" customHeight="1" x14ac:dyDescent="0.25">
      <c r="A44" s="47"/>
      <c r="B44" s="46"/>
      <c r="C44" s="46"/>
      <c r="D44" s="46"/>
      <c r="E44" s="27" t="s">
        <v>41</v>
      </c>
      <c r="F44" s="6">
        <f t="shared" si="22"/>
        <v>261190.29</v>
      </c>
      <c r="G44" s="6">
        <f t="shared" si="19"/>
        <v>227800.79</v>
      </c>
      <c r="H44" s="6">
        <v>55339.29</v>
      </c>
      <c r="I44" s="6">
        <v>53010</v>
      </c>
      <c r="J44" s="6">
        <v>41450</v>
      </c>
      <c r="K44" s="6">
        <v>41459</v>
      </c>
      <c r="L44" s="6">
        <v>36542.5</v>
      </c>
      <c r="M44" s="19">
        <v>33389.5</v>
      </c>
      <c r="N44" s="1">
        <v>273432</v>
      </c>
      <c r="O44" s="3">
        <f>F44-N44</f>
        <v>-12241.709999999992</v>
      </c>
    </row>
    <row r="45" spans="1:15" ht="173.25" x14ac:dyDescent="0.25">
      <c r="A45" s="47"/>
      <c r="B45" s="46"/>
      <c r="C45" s="46"/>
      <c r="D45" s="11" t="s">
        <v>52</v>
      </c>
      <c r="E45" s="27" t="s">
        <v>41</v>
      </c>
      <c r="F45" s="6">
        <f t="shared" si="22"/>
        <v>226370.71</v>
      </c>
      <c r="G45" s="6">
        <f t="shared" si="19"/>
        <v>226370.71</v>
      </c>
      <c r="H45" s="6">
        <v>60412.87</v>
      </c>
      <c r="I45" s="6">
        <v>93261.15</v>
      </c>
      <c r="J45" s="6">
        <v>72696.69</v>
      </c>
      <c r="K45" s="6">
        <v>0</v>
      </c>
      <c r="L45" s="6">
        <v>0</v>
      </c>
      <c r="M45" s="19">
        <v>0</v>
      </c>
      <c r="N45" s="3"/>
    </row>
    <row r="46" spans="1:15" ht="126" customHeight="1" x14ac:dyDescent="0.25">
      <c r="A46" s="47"/>
      <c r="B46" s="46" t="s">
        <v>23</v>
      </c>
      <c r="C46" s="46" t="s">
        <v>20</v>
      </c>
      <c r="D46" s="27" t="s">
        <v>51</v>
      </c>
      <c r="E46" s="27" t="s">
        <v>41</v>
      </c>
      <c r="F46" s="6">
        <f t="shared" si="22"/>
        <v>9192936.5600000005</v>
      </c>
      <c r="G46" s="6">
        <f t="shared" si="19"/>
        <v>5212730.1400000006</v>
      </c>
      <c r="H46" s="6">
        <v>734026.12</v>
      </c>
      <c r="I46" s="6">
        <v>1608497.33</v>
      </c>
      <c r="J46" s="6">
        <v>1609621.62</v>
      </c>
      <c r="K46" s="6">
        <v>662510</v>
      </c>
      <c r="L46" s="6">
        <v>598075.06999999995</v>
      </c>
      <c r="M46" s="19">
        <v>3980206.42</v>
      </c>
      <c r="N46" s="3"/>
    </row>
    <row r="47" spans="1:15" ht="163.5" customHeight="1" x14ac:dyDescent="0.25">
      <c r="A47" s="47"/>
      <c r="B47" s="46"/>
      <c r="C47" s="46"/>
      <c r="D47" s="27" t="s">
        <v>50</v>
      </c>
      <c r="E47" s="27" t="s">
        <v>41</v>
      </c>
      <c r="F47" s="6">
        <f t="shared" si="22"/>
        <v>518057.76</v>
      </c>
      <c r="G47" s="6">
        <f t="shared" si="19"/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19">
        <v>518057.76</v>
      </c>
      <c r="N47" s="3"/>
    </row>
    <row r="48" spans="1:15" ht="15.75" x14ac:dyDescent="0.25">
      <c r="A48" s="47"/>
      <c r="B48" s="45" t="s">
        <v>30</v>
      </c>
      <c r="C48" s="45"/>
      <c r="D48" s="45"/>
      <c r="E48" s="45"/>
      <c r="F48" s="6">
        <f t="shared" si="22"/>
        <v>3882318.9899999998</v>
      </c>
      <c r="G48" s="6">
        <f t="shared" si="19"/>
        <v>3845696.09</v>
      </c>
      <c r="H48" s="6">
        <f>H37+H40+H43</f>
        <v>540186.90999999992</v>
      </c>
      <c r="I48" s="6">
        <f t="shared" ref="I48:M48" si="23">I37+I40+I43</f>
        <v>966365.57000000007</v>
      </c>
      <c r="J48" s="6">
        <f t="shared" si="23"/>
        <v>1354129.24</v>
      </c>
      <c r="K48" s="6">
        <f t="shared" si="23"/>
        <v>935322.96000000008</v>
      </c>
      <c r="L48" s="6">
        <f t="shared" si="23"/>
        <v>49691.41</v>
      </c>
      <c r="M48" s="19">
        <f t="shared" si="23"/>
        <v>36622.9</v>
      </c>
      <c r="N48" s="3"/>
    </row>
    <row r="49" spans="1:26" ht="15.75" x14ac:dyDescent="0.25">
      <c r="A49" s="47"/>
      <c r="B49" s="45" t="s">
        <v>31</v>
      </c>
      <c r="C49" s="45"/>
      <c r="D49" s="45"/>
      <c r="E49" s="45"/>
      <c r="F49" s="6">
        <f t="shared" si="22"/>
        <v>16487637.240000002</v>
      </c>
      <c r="G49" s="6">
        <f t="shared" ref="G49" si="24">SUM(H49:L49)</f>
        <v>11942867.550000003</v>
      </c>
      <c r="H49" s="6">
        <f>H38+H41+H44+H45+H46+H47</f>
        <v>2481487.4700000002</v>
      </c>
      <c r="I49" s="6">
        <f t="shared" ref="I49:M49" si="25">I38+I41+I44+I45+I46+I47</f>
        <v>2995610</v>
      </c>
      <c r="J49" s="6">
        <f t="shared" si="25"/>
        <v>3819061.38</v>
      </c>
      <c r="K49" s="6">
        <f t="shared" si="25"/>
        <v>1980537.46</v>
      </c>
      <c r="L49" s="6">
        <f t="shared" si="25"/>
        <v>666171.24</v>
      </c>
      <c r="M49" s="19">
        <f t="shared" si="25"/>
        <v>4544769.6899999995</v>
      </c>
    </row>
    <row r="50" spans="1:26" ht="17.25" customHeight="1" x14ac:dyDescent="0.25">
      <c r="A50" s="47"/>
      <c r="B50" s="45" t="s">
        <v>29</v>
      </c>
      <c r="C50" s="45"/>
      <c r="D50" s="45"/>
      <c r="E50" s="45"/>
      <c r="F50" s="6">
        <f>SUM(F48:F49)</f>
        <v>20369956.23</v>
      </c>
      <c r="G50" s="6">
        <f>SUM(H50:L50)</f>
        <v>15788563.640000001</v>
      </c>
      <c r="H50" s="6">
        <f>SUM(H48:H49)</f>
        <v>3021674.38</v>
      </c>
      <c r="I50" s="6">
        <f t="shared" ref="I50:M50" si="26">SUM(I48:I49)</f>
        <v>3961975.5700000003</v>
      </c>
      <c r="J50" s="6">
        <f t="shared" si="26"/>
        <v>5173190.62</v>
      </c>
      <c r="K50" s="6">
        <f t="shared" si="26"/>
        <v>2915860.42</v>
      </c>
      <c r="L50" s="6">
        <f t="shared" si="26"/>
        <v>715862.65</v>
      </c>
      <c r="M50" s="19">
        <f t="shared" si="26"/>
        <v>4581392.59</v>
      </c>
    </row>
    <row r="51" spans="1:26" ht="115.5" customHeight="1" x14ac:dyDescent="0.25">
      <c r="A51" s="28" t="s">
        <v>24</v>
      </c>
      <c r="B51" s="27" t="s">
        <v>46</v>
      </c>
      <c r="C51" s="27" t="s">
        <v>25</v>
      </c>
      <c r="D51" s="27" t="s">
        <v>26</v>
      </c>
      <c r="E51" s="27" t="s">
        <v>43</v>
      </c>
      <c r="F51" s="6">
        <f>G51+M51</f>
        <v>44195.979999999996</v>
      </c>
      <c r="G51" s="6">
        <f>H51+I51+J51+K51+L51</f>
        <v>34074.979999999996</v>
      </c>
      <c r="H51" s="6">
        <v>9570.3799999999992</v>
      </c>
      <c r="I51" s="6">
        <v>20326.599999999999</v>
      </c>
      <c r="J51" s="6">
        <v>0</v>
      </c>
      <c r="K51" s="6">
        <v>0</v>
      </c>
      <c r="L51" s="6">
        <v>4178</v>
      </c>
      <c r="M51" s="19">
        <v>10121</v>
      </c>
    </row>
    <row r="52" spans="1:26" ht="63" x14ac:dyDescent="0.25">
      <c r="A52" s="28" t="s">
        <v>18</v>
      </c>
      <c r="B52" s="27" t="s">
        <v>45</v>
      </c>
      <c r="C52" s="27" t="s">
        <v>28</v>
      </c>
      <c r="D52" s="27" t="s">
        <v>26</v>
      </c>
      <c r="E52" s="27" t="s">
        <v>44</v>
      </c>
      <c r="F52" s="6">
        <f>G52+M52</f>
        <v>800000</v>
      </c>
      <c r="G52" s="6">
        <f>H52+I52+J52+K52+L52</f>
        <v>800000</v>
      </c>
      <c r="H52" s="6">
        <v>0</v>
      </c>
      <c r="I52" s="6">
        <v>0</v>
      </c>
      <c r="J52" s="6">
        <v>0</v>
      </c>
      <c r="K52" s="6">
        <v>800000</v>
      </c>
      <c r="L52" s="6">
        <v>0</v>
      </c>
      <c r="M52" s="19">
        <v>0</v>
      </c>
    </row>
    <row r="53" spans="1:26" ht="120" customHeight="1" thickBot="1" x14ac:dyDescent="0.3">
      <c r="A53" s="15" t="s">
        <v>18</v>
      </c>
      <c r="B53" s="14" t="s">
        <v>48</v>
      </c>
      <c r="C53" s="14" t="s">
        <v>27</v>
      </c>
      <c r="D53" s="14" t="s">
        <v>26</v>
      </c>
      <c r="E53" s="14" t="s">
        <v>42</v>
      </c>
      <c r="F53" s="21">
        <f>G53+M53</f>
        <v>29081025.520000003</v>
      </c>
      <c r="G53" s="21">
        <f>H53+I53+J53+K53+L53</f>
        <v>7330039.7600000007</v>
      </c>
      <c r="H53" s="21">
        <v>1182554.46</v>
      </c>
      <c r="I53" s="21">
        <v>1274932.1000000001</v>
      </c>
      <c r="J53" s="21">
        <v>1608174.1</v>
      </c>
      <c r="K53" s="21">
        <v>1692127.9</v>
      </c>
      <c r="L53" s="22">
        <v>1572251.2000000002</v>
      </c>
      <c r="M53" s="23">
        <v>21750985.760000002</v>
      </c>
    </row>
    <row r="54" spans="1:26" ht="18.75" x14ac:dyDescent="0.3">
      <c r="Z54" s="34" t="s">
        <v>65</v>
      </c>
    </row>
    <row r="55" spans="1:26" x14ac:dyDescent="0.25">
      <c r="F55" s="3"/>
    </row>
    <row r="56" spans="1:26" ht="20.25" x14ac:dyDescent="0.3">
      <c r="A56" s="25" t="s">
        <v>62</v>
      </c>
      <c r="B56" s="25"/>
      <c r="K56" s="25" t="s">
        <v>56</v>
      </c>
      <c r="L56" s="25"/>
    </row>
    <row r="57" spans="1:26" ht="20.25" x14ac:dyDescent="0.3">
      <c r="A57" s="25" t="s">
        <v>63</v>
      </c>
      <c r="B57" s="25"/>
      <c r="K57" s="25" t="s">
        <v>57</v>
      </c>
      <c r="L57" s="25"/>
    </row>
    <row r="59" spans="1:26" ht="20.25" x14ac:dyDescent="0.3">
      <c r="A59" s="43" t="s">
        <v>64</v>
      </c>
      <c r="B59" s="43"/>
      <c r="C59" s="43"/>
      <c r="D59" s="26"/>
      <c r="E59" s="26"/>
      <c r="K59" s="44" t="s">
        <v>58</v>
      </c>
      <c r="L59" s="44"/>
      <c r="M59" s="44"/>
    </row>
    <row r="78" ht="27" customHeight="1" x14ac:dyDescent="0.25"/>
    <row r="81" ht="20.25" customHeight="1" x14ac:dyDescent="0.25"/>
  </sheetData>
  <mergeCells count="43">
    <mergeCell ref="H3:M3"/>
    <mergeCell ref="A5:M5"/>
    <mergeCell ref="B10:B13"/>
    <mergeCell ref="A10:A13"/>
    <mergeCell ref="C10:C13"/>
    <mergeCell ref="E10:E13"/>
    <mergeCell ref="A7:A9"/>
    <mergeCell ref="B7:B9"/>
    <mergeCell ref="C7:C9"/>
    <mergeCell ref="D7:D9"/>
    <mergeCell ref="E7:E9"/>
    <mergeCell ref="D43:D44"/>
    <mergeCell ref="A15:A22"/>
    <mergeCell ref="A23:E23"/>
    <mergeCell ref="D15:D22"/>
    <mergeCell ref="B31:B36"/>
    <mergeCell ref="C31:C36"/>
    <mergeCell ref="D31:D36"/>
    <mergeCell ref="D24:M24"/>
    <mergeCell ref="A24:C24"/>
    <mergeCell ref="D25:D30"/>
    <mergeCell ref="C25:C30"/>
    <mergeCell ref="B25:B30"/>
    <mergeCell ref="A25:A30"/>
    <mergeCell ref="A31:A36"/>
    <mergeCell ref="C15:C22"/>
    <mergeCell ref="B15:B22"/>
    <mergeCell ref="F8:F9"/>
    <mergeCell ref="G8:G9"/>
    <mergeCell ref="H8:L8"/>
    <mergeCell ref="F7:M7"/>
    <mergeCell ref="A59:C59"/>
    <mergeCell ref="K59:M59"/>
    <mergeCell ref="B48:E48"/>
    <mergeCell ref="B49:E49"/>
    <mergeCell ref="B37:B45"/>
    <mergeCell ref="C37:C45"/>
    <mergeCell ref="D37:D39"/>
    <mergeCell ref="D40:D42"/>
    <mergeCell ref="A37:A50"/>
    <mergeCell ref="B50:E50"/>
    <mergeCell ref="B46:B47"/>
    <mergeCell ref="C46:C47"/>
  </mergeCells>
  <pageMargins left="0" right="0" top="0" bottom="0" header="0.31496062992125984" footer="0.31496062992125984"/>
  <pageSetup paperSize="9" scale="51" orientation="landscape" r:id="rId1"/>
  <rowBreaks count="1" manualBreakCount="1">
    <brk id="3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 15 сводная</vt:lpstr>
      <vt:lpstr>Лист3</vt:lpstr>
      <vt:lpstr>' 15 сводная'!Заголовки_для_печати</vt:lpstr>
      <vt:lpstr>' 15 сводная'!Область_печати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2024-07-08T13:05:23Z</dcterms:modified>
</cp:coreProperties>
</file>